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20" yWindow="45" windowWidth="24240" windowHeight="13740" firstSheet="1" activeTab="1"/>
  </bookViews>
  <sheets>
    <sheet name="Planting sequence" sheetId="1" r:id="rId1"/>
    <sheet name="Yield Sorted" sheetId="2" r:id="rId2"/>
    <sheet name="Data Summary" sheetId="3" r:id="rId3"/>
    <sheet name="Edgecombe" sheetId="4" r:id="rId4"/>
    <sheet name="Johnston 1" sheetId="5" r:id="rId5"/>
    <sheet name="Johnston 2" sheetId="10" r:id="rId6"/>
    <sheet name="Sampson" sheetId="6" r:id="rId7"/>
    <sheet name="Wilson" sheetId="7" r:id="rId8"/>
    <sheet name="Sheet1" sheetId="8" r:id="rId9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17" i="3"/>
  <c r="L17" i="4"/>
  <c r="J17" i="3"/>
  <c r="H14" i="5"/>
  <c r="I14"/>
  <c r="J14"/>
  <c r="F14"/>
  <c r="M17" i="3"/>
  <c r="H14" i="10"/>
  <c r="I14"/>
  <c r="J14"/>
  <c r="F14"/>
  <c r="P17" i="3"/>
  <c r="I17" i="7"/>
  <c r="M17"/>
  <c r="V17" i="3"/>
  <c r="F17"/>
  <c r="L6" i="4"/>
  <c r="J6" i="3"/>
  <c r="H3" i="5"/>
  <c r="I3"/>
  <c r="J3"/>
  <c r="F3"/>
  <c r="M6" i="3"/>
  <c r="H6" i="6"/>
  <c r="L6"/>
  <c r="S6" i="3"/>
  <c r="H3" i="10"/>
  <c r="I3"/>
  <c r="J3"/>
  <c r="F3"/>
  <c r="P6" i="3"/>
  <c r="I6" i="7"/>
  <c r="M6"/>
  <c r="V6" i="3"/>
  <c r="F6"/>
  <c r="L7" i="4"/>
  <c r="J7" i="3"/>
  <c r="H4" i="5"/>
  <c r="I4"/>
  <c r="J4"/>
  <c r="F4"/>
  <c r="M7" i="3"/>
  <c r="H7" i="6"/>
  <c r="L7"/>
  <c r="S7" i="3"/>
  <c r="H4" i="10"/>
  <c r="I4"/>
  <c r="J4"/>
  <c r="F4"/>
  <c r="P7" i="3"/>
  <c r="I7" i="7"/>
  <c r="M7"/>
  <c r="V7" i="3"/>
  <c r="F7"/>
  <c r="L8" i="4"/>
  <c r="J8" i="3"/>
  <c r="H5" i="5"/>
  <c r="I5"/>
  <c r="J5"/>
  <c r="F5"/>
  <c r="M8" i="3"/>
  <c r="H8" i="6"/>
  <c r="L8"/>
  <c r="S8" i="3"/>
  <c r="H5" i="10"/>
  <c r="I5"/>
  <c r="J5"/>
  <c r="F5"/>
  <c r="P8" i="3"/>
  <c r="I8" i="7"/>
  <c r="M8"/>
  <c r="V8" i="3"/>
  <c r="F8"/>
  <c r="L9" i="4"/>
  <c r="J9" i="3"/>
  <c r="H6" i="5"/>
  <c r="I6"/>
  <c r="J6"/>
  <c r="F6"/>
  <c r="M9" i="3"/>
  <c r="H9" i="6"/>
  <c r="L9"/>
  <c r="S9" i="3"/>
  <c r="H6" i="10"/>
  <c r="I6"/>
  <c r="J6"/>
  <c r="F6"/>
  <c r="P9" i="3"/>
  <c r="I9" i="7"/>
  <c r="M9"/>
  <c r="V9" i="3"/>
  <c r="F9"/>
  <c r="L10" i="4"/>
  <c r="J10" i="3"/>
  <c r="H7" i="5"/>
  <c r="I7"/>
  <c r="J7"/>
  <c r="F7"/>
  <c r="M10" i="3"/>
  <c r="H10" i="6"/>
  <c r="L10"/>
  <c r="S10" i="3"/>
  <c r="H7" i="10"/>
  <c r="I7"/>
  <c r="J7"/>
  <c r="F7"/>
  <c r="P10" i="3"/>
  <c r="I10" i="7"/>
  <c r="M10"/>
  <c r="V10" i="3"/>
  <c r="F10"/>
  <c r="L11" i="4"/>
  <c r="J11" i="3"/>
  <c r="H8" i="5"/>
  <c r="I8"/>
  <c r="J8"/>
  <c r="F8"/>
  <c r="M11" i="3"/>
  <c r="H11" i="6"/>
  <c r="L11"/>
  <c r="S11" i="3"/>
  <c r="H8" i="10"/>
  <c r="I8"/>
  <c r="J8"/>
  <c r="F8"/>
  <c r="P11" i="3"/>
  <c r="I11" i="7"/>
  <c r="M11"/>
  <c r="V11" i="3"/>
  <c r="F11"/>
  <c r="L12" i="4"/>
  <c r="J12" i="3"/>
  <c r="H9" i="5"/>
  <c r="I9"/>
  <c r="J9"/>
  <c r="F9"/>
  <c r="M12" i="3"/>
  <c r="H12" i="6"/>
  <c r="L12"/>
  <c r="S12" i="3"/>
  <c r="H9" i="10"/>
  <c r="I9"/>
  <c r="J9"/>
  <c r="F9"/>
  <c r="P12" i="3"/>
  <c r="I12" i="7"/>
  <c r="M12"/>
  <c r="V12" i="3"/>
  <c r="F12"/>
  <c r="L13" i="4"/>
  <c r="J13" i="3"/>
  <c r="H10" i="5"/>
  <c r="I10"/>
  <c r="J10"/>
  <c r="F10"/>
  <c r="M13" i="3"/>
  <c r="H13" i="6"/>
  <c r="L13"/>
  <c r="S13" i="3"/>
  <c r="H10" i="10"/>
  <c r="I10"/>
  <c r="J10"/>
  <c r="F10"/>
  <c r="P13" i="3"/>
  <c r="I13" i="7"/>
  <c r="M13"/>
  <c r="V13" i="3"/>
  <c r="F13"/>
  <c r="L14" i="4"/>
  <c r="J14" i="3"/>
  <c r="H11" i="5"/>
  <c r="I11"/>
  <c r="J11"/>
  <c r="F11"/>
  <c r="M14" i="3"/>
  <c r="H14" i="6"/>
  <c r="L14"/>
  <c r="S14" i="3"/>
  <c r="H11" i="10"/>
  <c r="I11"/>
  <c r="J11"/>
  <c r="F11"/>
  <c r="P14" i="3"/>
  <c r="I14" i="7"/>
  <c r="M14"/>
  <c r="V14" i="3"/>
  <c r="F14"/>
  <c r="L15" i="4"/>
  <c r="J15" i="3"/>
  <c r="H12" i="5"/>
  <c r="I12"/>
  <c r="J12"/>
  <c r="F12"/>
  <c r="M15" i="3"/>
  <c r="H15" i="6"/>
  <c r="L15"/>
  <c r="S15" i="3"/>
  <c r="H12" i="10"/>
  <c r="I12"/>
  <c r="J12"/>
  <c r="F12"/>
  <c r="P15" i="3"/>
  <c r="I15" i="7"/>
  <c r="M15"/>
  <c r="V15" i="3"/>
  <c r="F15"/>
  <c r="L16" i="4"/>
  <c r="J16" i="3"/>
  <c r="H13" i="5"/>
  <c r="I13"/>
  <c r="J13"/>
  <c r="F13"/>
  <c r="M16" i="3"/>
  <c r="H16" i="6"/>
  <c r="L16"/>
  <c r="S16" i="3"/>
  <c r="H13" i="10"/>
  <c r="I13"/>
  <c r="J13"/>
  <c r="F13"/>
  <c r="P16" i="3"/>
  <c r="I16" i="7"/>
  <c r="M16"/>
  <c r="V16" i="3"/>
  <c r="F16"/>
  <c r="L18" i="4"/>
  <c r="J18" i="3"/>
  <c r="H15" i="5"/>
  <c r="I15"/>
  <c r="J15"/>
  <c r="F15"/>
  <c r="M18" i="3"/>
  <c r="H18" i="6"/>
  <c r="L18"/>
  <c r="S18" i="3"/>
  <c r="H15" i="10"/>
  <c r="I15"/>
  <c r="J15"/>
  <c r="F15"/>
  <c r="P18" i="3"/>
  <c r="I18" i="7"/>
  <c r="M18"/>
  <c r="V18" i="3"/>
  <c r="F18"/>
  <c r="L19" i="4"/>
  <c r="J19" i="3"/>
  <c r="H16" i="5"/>
  <c r="I16"/>
  <c r="J16"/>
  <c r="F16"/>
  <c r="M19" i="3"/>
  <c r="H19" i="6"/>
  <c r="L19"/>
  <c r="S19" i="3"/>
  <c r="H16" i="10"/>
  <c r="I16"/>
  <c r="J16"/>
  <c r="F16"/>
  <c r="P19" i="3"/>
  <c r="I19" i="7"/>
  <c r="M19"/>
  <c r="V19" i="3"/>
  <c r="F19"/>
  <c r="L20" i="4"/>
  <c r="J20" i="3"/>
  <c r="H17" i="5"/>
  <c r="I17"/>
  <c r="J17"/>
  <c r="F17"/>
  <c r="M20" i="3"/>
  <c r="H20" i="6"/>
  <c r="L20"/>
  <c r="S20" i="3"/>
  <c r="H17" i="10"/>
  <c r="I17"/>
  <c r="J17"/>
  <c r="F17"/>
  <c r="P20" i="3"/>
  <c r="I20" i="7"/>
  <c r="M20"/>
  <c r="V20" i="3"/>
  <c r="F20"/>
  <c r="L21" i="4"/>
  <c r="J21" i="3"/>
  <c r="H18" i="5"/>
  <c r="I18"/>
  <c r="J18"/>
  <c r="F18"/>
  <c r="M21" i="3"/>
  <c r="H21" i="6"/>
  <c r="L21"/>
  <c r="S21" i="3"/>
  <c r="H18" i="10"/>
  <c r="I18"/>
  <c r="J18"/>
  <c r="F18"/>
  <c r="P21" i="3"/>
  <c r="I21" i="7"/>
  <c r="M21"/>
  <c r="V21" i="3"/>
  <c r="F21"/>
  <c r="L5" i="4"/>
  <c r="J5" i="3"/>
  <c r="H2" i="5"/>
  <c r="I2"/>
  <c r="J2"/>
  <c r="F2"/>
  <c r="M5" i="3"/>
  <c r="H5" i="6"/>
  <c r="L5"/>
  <c r="S5" i="3"/>
  <c r="H2" i="10"/>
  <c r="I2"/>
  <c r="J2"/>
  <c r="F2"/>
  <c r="P5" i="3"/>
  <c r="I5" i="7"/>
  <c r="M5"/>
  <c r="V5" i="3"/>
  <c r="F5"/>
  <c r="H5" i="4"/>
  <c r="V19" i="2"/>
  <c r="S19"/>
  <c r="P19"/>
  <c r="M19"/>
  <c r="J19"/>
  <c r="F19"/>
  <c r="V20"/>
  <c r="S20"/>
  <c r="P20"/>
  <c r="M20"/>
  <c r="J20"/>
  <c r="F20"/>
  <c r="V21"/>
  <c r="S21"/>
  <c r="P21"/>
  <c r="M21"/>
  <c r="J21"/>
  <c r="F21"/>
  <c r="V16"/>
  <c r="S16"/>
  <c r="P16"/>
  <c r="M16"/>
  <c r="J16"/>
  <c r="F16"/>
  <c r="V9"/>
  <c r="S9"/>
  <c r="P9"/>
  <c r="M9"/>
  <c r="J9"/>
  <c r="F9"/>
  <c r="V18"/>
  <c r="S18"/>
  <c r="P18"/>
  <c r="M18"/>
  <c r="J18"/>
  <c r="F18"/>
  <c r="V15"/>
  <c r="S15"/>
  <c r="P15"/>
  <c r="M15"/>
  <c r="J15"/>
  <c r="F15"/>
  <c r="V6"/>
  <c r="S6"/>
  <c r="P6"/>
  <c r="M6"/>
  <c r="J6"/>
  <c r="F6"/>
  <c r="V8"/>
  <c r="S8"/>
  <c r="P8"/>
  <c r="M8"/>
  <c r="J8"/>
  <c r="F8"/>
  <c r="V12"/>
  <c r="S12"/>
  <c r="P12"/>
  <c r="M12"/>
  <c r="J12"/>
  <c r="F12"/>
  <c r="V11"/>
  <c r="S11"/>
  <c r="P11"/>
  <c r="M11"/>
  <c r="J11"/>
  <c r="F11"/>
  <c r="V5"/>
  <c r="S5"/>
  <c r="P5"/>
  <c r="M5"/>
  <c r="J5"/>
  <c r="F5"/>
  <c r="V13"/>
  <c r="S13"/>
  <c r="P13"/>
  <c r="M13"/>
  <c r="J13"/>
  <c r="F13"/>
  <c r="V7"/>
  <c r="S7"/>
  <c r="P7"/>
  <c r="M7"/>
  <c r="J7"/>
  <c r="F7"/>
  <c r="V17"/>
  <c r="S17"/>
  <c r="P17"/>
  <c r="M17"/>
  <c r="J17"/>
  <c r="F17"/>
  <c r="V10"/>
  <c r="S10"/>
  <c r="P10"/>
  <c r="M10"/>
  <c r="J10"/>
  <c r="F10"/>
  <c r="V14"/>
  <c r="S14"/>
  <c r="P14"/>
  <c r="M14"/>
  <c r="J14"/>
  <c r="F14"/>
</calcChain>
</file>

<file path=xl/sharedStrings.xml><?xml version="1.0" encoding="utf-8"?>
<sst xmlns="http://schemas.openxmlformats.org/spreadsheetml/2006/main" count="686" uniqueCount="168">
  <si>
    <t>Weight * adjusted moisture</t>
  </si>
  <si>
    <t>4732*plot size</t>
  </si>
  <si>
    <t>Augusta A5462GT3A</t>
  </si>
  <si>
    <t>Seed Consultants SC11AGT30</t>
  </si>
  <si>
    <t>Seed Consultants SCS11HR31</t>
  </si>
  <si>
    <t>Dekalb 64-69</t>
  </si>
  <si>
    <t>Mycogen 2D775</t>
  </si>
  <si>
    <t>1456HR</t>
  </si>
  <si>
    <t>Mycogen 2A787</t>
  </si>
  <si>
    <t>Dyna-Gro D56VP69</t>
  </si>
  <si>
    <t>Agventure G9241</t>
  </si>
  <si>
    <t>Augusta A6867GTCBLLCA</t>
  </si>
  <si>
    <t>Dekalb 68-05</t>
  </si>
  <si>
    <t>Dyna-Gro D58VP30</t>
  </si>
  <si>
    <t>Agventure RL9795HB</t>
  </si>
  <si>
    <t>2088HR</t>
  </si>
  <si>
    <t>Johnston 1</t>
  </si>
  <si>
    <t>Johnston 2</t>
  </si>
  <si>
    <t>Dekalb</t>
  </si>
  <si>
    <t>Due to late receival of some varieties, I was forced to use two fields in this variety trial. Due to the variation in soil texture and thus yield, varieties from field 1 and field 2 should be compared independently of each other. Variety #13 was not harvested because of accedental removal while cutting the end rows.</t>
    <phoneticPr fontId="0" type="noConversion"/>
  </si>
  <si>
    <t>Field 1 which had heavier soil and must be judged seperately from field 2</t>
    <phoneticPr fontId="0" type="noConversion"/>
  </si>
  <si>
    <t>This variety was cut into during end row removal and no data was able to be taken</t>
    <phoneticPr fontId="0" type="noConversion"/>
  </si>
  <si>
    <t>Field 2 which had a relatively sandy soil and overall yield suffered, both fields received equal rainfall and were treated identically</t>
    <phoneticPr fontId="0" type="noConversion"/>
  </si>
  <si>
    <t>Variety</t>
    <phoneticPr fontId="1" type="noConversion"/>
  </si>
  <si>
    <t>Days to maturity</t>
    <phoneticPr fontId="1" type="noConversion"/>
  </si>
  <si>
    <t>%moisture</t>
    <phoneticPr fontId="1" type="noConversion"/>
  </si>
  <si>
    <t>test weight</t>
    <phoneticPr fontId="1" type="noConversion"/>
  </si>
  <si>
    <t>weight/lbs</t>
    <phoneticPr fontId="1" type="noConversion"/>
  </si>
  <si>
    <t>calculated yield</t>
    <phoneticPr fontId="1" type="noConversion"/>
  </si>
  <si>
    <t>Plot size in A</t>
    <phoneticPr fontId="1" type="noConversion"/>
  </si>
  <si>
    <t>100-%miosture</t>
    <phoneticPr fontId="1" type="noConversion"/>
  </si>
  <si>
    <t>Weight * adjusted moisture</t>
    <phoneticPr fontId="1" type="noConversion"/>
  </si>
  <si>
    <t>4732*plot size</t>
    <phoneticPr fontId="1" type="noConversion"/>
  </si>
  <si>
    <t>Augusta A5462GT3A</t>
    <phoneticPr fontId="1" type="noConversion"/>
  </si>
  <si>
    <t>Seed Consultants SC11AGT30</t>
    <phoneticPr fontId="1" type="noConversion"/>
  </si>
  <si>
    <t>Seed Consultants SCS11HR31</t>
    <phoneticPr fontId="1" type="noConversion"/>
  </si>
  <si>
    <t>Dekalb 64-69</t>
    <phoneticPr fontId="1" type="noConversion"/>
  </si>
  <si>
    <t>Mycogen 2D775</t>
    <phoneticPr fontId="1" type="noConversion"/>
  </si>
  <si>
    <t>N77P-3111</t>
    <phoneticPr fontId="1" type="noConversion"/>
  </si>
  <si>
    <t>1456HR</t>
    <phoneticPr fontId="1" type="noConversion"/>
  </si>
  <si>
    <t>Mycogen 2A787</t>
    <phoneticPr fontId="1" type="noConversion"/>
  </si>
  <si>
    <t>Dyna-Gro D56VP69</t>
    <phoneticPr fontId="1" type="noConversion"/>
  </si>
  <si>
    <t>SS788</t>
    <phoneticPr fontId="1" type="noConversion"/>
  </si>
  <si>
    <t>Agventure G9241</t>
    <phoneticPr fontId="1" type="noConversion"/>
  </si>
  <si>
    <t>Augusta A6867GTCBLLCA</t>
    <phoneticPr fontId="1" type="noConversion"/>
  </si>
  <si>
    <t>Dekalb 68-05</t>
    <phoneticPr fontId="1" type="noConversion"/>
  </si>
  <si>
    <t>Dyna-Gro D58VP30</t>
    <phoneticPr fontId="1" type="noConversion"/>
  </si>
  <si>
    <t>N78N-3111</t>
    <phoneticPr fontId="1" type="noConversion"/>
  </si>
  <si>
    <t>Agventure RL9795HB</t>
    <phoneticPr fontId="1" type="noConversion"/>
  </si>
  <si>
    <t>2088HR</t>
    <phoneticPr fontId="1" type="noConversion"/>
  </si>
  <si>
    <t>Wilson County Corn Variety Test – 2011</t>
  </si>
  <si>
    <t>Cooperator: Freddy Daniels</t>
  </si>
  <si>
    <t xml:space="preserve">Seed  </t>
  </si>
  <si>
    <t>Treatment</t>
  </si>
  <si>
    <t>x</t>
  </si>
  <si>
    <t>Edgecombe County Corn Variety Test</t>
  </si>
  <si>
    <t>Cooperator: Glenn O'Neal</t>
  </si>
  <si>
    <t>Scale 1-10</t>
  </si>
  <si>
    <t>(1-Bad, 10-Good)</t>
  </si>
  <si>
    <t>Withstood Hurricane Damage</t>
  </si>
  <si>
    <t>Planting Date(s)</t>
  </si>
  <si>
    <t>Exception of Northrup King Varieties planted on 4/25/11</t>
  </si>
  <si>
    <t>Harvest Date</t>
  </si>
  <si>
    <t xml:space="preserve">Notes:  </t>
  </si>
  <si>
    <t>Planted April 14, 2011</t>
  </si>
  <si>
    <t>Harvested:  September 30, 2011</t>
  </si>
  <si>
    <t>Days to maturity</t>
  </si>
  <si>
    <t>%moisture</t>
  </si>
  <si>
    <t>test weight</t>
  </si>
  <si>
    <t>weight/lbs</t>
  </si>
  <si>
    <t>calculated yield</t>
  </si>
  <si>
    <t>Plot size in A</t>
  </si>
  <si>
    <t>100-%miosture</t>
  </si>
  <si>
    <t>Company</t>
  </si>
  <si>
    <t>AgVenture</t>
  </si>
  <si>
    <t>Augusta</t>
  </si>
  <si>
    <t>Monsanto</t>
  </si>
  <si>
    <t>Dyna-Gro</t>
  </si>
  <si>
    <t>Mycogen</t>
  </si>
  <si>
    <t>Syngenta Seeds</t>
  </si>
  <si>
    <t>Pioneer</t>
  </si>
  <si>
    <t>Seed Consultants</t>
  </si>
  <si>
    <t>Southern States</t>
  </si>
  <si>
    <t>Variety</t>
  </si>
  <si>
    <t>Traits</t>
  </si>
  <si>
    <t>Maturity</t>
  </si>
  <si>
    <t>D56VP69</t>
  </si>
  <si>
    <t>116 day</t>
  </si>
  <si>
    <t>VT Triple Pro</t>
  </si>
  <si>
    <t>Seed Treatment</t>
  </si>
  <si>
    <t>D58VP30</t>
  </si>
  <si>
    <t>118 day</t>
  </si>
  <si>
    <t>RL9795 HB</t>
  </si>
  <si>
    <t>G9241</t>
  </si>
  <si>
    <t>A5462GT3A</t>
  </si>
  <si>
    <t>A6867GTCBLLCA</t>
  </si>
  <si>
    <t>DKC 64-69</t>
  </si>
  <si>
    <t>120 day</t>
  </si>
  <si>
    <t>Poncho/Votivo 1250</t>
  </si>
  <si>
    <t>DKC 68-05</t>
  </si>
  <si>
    <t>RR2 LL HX2</t>
  </si>
  <si>
    <t>114 day</t>
  </si>
  <si>
    <t>P2088HR</t>
  </si>
  <si>
    <t>RR2 LL HX3</t>
  </si>
  <si>
    <t>RR2 VT Triple Pro</t>
  </si>
  <si>
    <t>P1456 HR</t>
  </si>
  <si>
    <t>Poncho/Votivo</t>
  </si>
  <si>
    <t>2D775</t>
  </si>
  <si>
    <t>SmartStax, LL, RR2</t>
  </si>
  <si>
    <t>Cruiser Extreme 250</t>
  </si>
  <si>
    <t>2A787</t>
  </si>
  <si>
    <t>Herculex Extra, LL, RR2</t>
  </si>
  <si>
    <t>115 day</t>
  </si>
  <si>
    <t>N77P-3111</t>
  </si>
  <si>
    <t>Agrisure Viptera, GT, LL</t>
  </si>
  <si>
    <t>Cruiser Extreme 1250</t>
  </si>
  <si>
    <t>N78N-3111</t>
  </si>
  <si>
    <t>118 Day</t>
  </si>
  <si>
    <t>SC11AGT30</t>
  </si>
  <si>
    <t>Agrisure, GT</t>
  </si>
  <si>
    <t>113 day</t>
  </si>
  <si>
    <t>Poncho/Votivo 1250 Crusier 250</t>
  </si>
  <si>
    <t>SC11HR31</t>
  </si>
  <si>
    <t>RR2, LL, HX1</t>
  </si>
  <si>
    <t xml:space="preserve">Test </t>
  </si>
  <si>
    <t>Plot</t>
  </si>
  <si>
    <t>GMO</t>
  </si>
  <si>
    <t>Length</t>
  </si>
  <si>
    <t>Width</t>
  </si>
  <si>
    <t>Acreage</t>
  </si>
  <si>
    <t>weight</t>
  </si>
  <si>
    <t>Moisture</t>
  </si>
  <si>
    <t>Weight</t>
  </si>
  <si>
    <t>Yield</t>
  </si>
  <si>
    <t>SS788</t>
  </si>
  <si>
    <t>Multi County Corn Variety Planting Sequence</t>
  </si>
  <si>
    <t>(by Maturity Day)</t>
  </si>
  <si>
    <t>Day Maturity</t>
  </si>
  <si>
    <t>112 day</t>
  </si>
  <si>
    <t>117 day</t>
  </si>
  <si>
    <t>119 day</t>
  </si>
  <si>
    <t>GTCBLLCA</t>
  </si>
  <si>
    <t>VT3 Pro</t>
  </si>
  <si>
    <t>RR</t>
  </si>
  <si>
    <t>Poncho 250</t>
  </si>
  <si>
    <t>RR/LL/HX1</t>
  </si>
  <si>
    <t>Cruiser 250</t>
  </si>
  <si>
    <t>Plant population:</t>
  </si>
  <si>
    <t>Other Agonomic information:</t>
  </si>
  <si>
    <t>Notes:</t>
  </si>
  <si>
    <t>A6867</t>
  </si>
  <si>
    <t>Multi - County Corn Variety Test – 2011</t>
  </si>
  <si>
    <t>Edgecombe</t>
  </si>
  <si>
    <t>Sampson</t>
  </si>
  <si>
    <t>Wilson</t>
  </si>
  <si>
    <t>Combined</t>
  </si>
  <si>
    <t>Combined Yield</t>
  </si>
  <si>
    <t># of locations</t>
  </si>
  <si>
    <t>Test weight</t>
  </si>
  <si>
    <t>bu/a</t>
  </si>
  <si>
    <t>%</t>
  </si>
  <si>
    <t>Sampson County Corn Variety Test – 2011</t>
    <phoneticPr fontId="0" type="noConversion"/>
  </si>
  <si>
    <t>Cooperator: Mike and Anthony Bass</t>
    <phoneticPr fontId="0" type="noConversion"/>
  </si>
  <si>
    <t>x</t>
    <phoneticPr fontId="0" type="noConversion"/>
  </si>
  <si>
    <t>x</t>
    <phoneticPr fontId="0" type="noConversion"/>
  </si>
  <si>
    <t>Plant population: 28,000</t>
    <phoneticPr fontId="0" type="noConversion"/>
  </si>
  <si>
    <t xml:space="preserve">Planting date: 4/7/11 </t>
    <phoneticPr fontId="0" type="noConversion"/>
  </si>
  <si>
    <t>Harvest date: 8/25/11</t>
    <phoneticPr fontId="0" type="noConversion"/>
  </si>
</sst>
</file>

<file path=xl/styles.xml><?xml version="1.0" encoding="utf-8"?>
<styleSheet xmlns="http://schemas.openxmlformats.org/spreadsheetml/2006/main">
  <numFmts count="7">
    <numFmt numFmtId="164" formatCode="_(* #,##0.0_);_(* \(#,##0.0\);_(* \-??_);_(@_)"/>
    <numFmt numFmtId="165" formatCode="0.000"/>
    <numFmt numFmtId="166" formatCode="0.0000"/>
    <numFmt numFmtId="167" formatCode="0.0"/>
    <numFmt numFmtId="168" formatCode="0.00000"/>
    <numFmt numFmtId="169" formatCode="_(* #,##0.00_);_(* \(#,##0.00\);_(* \-??_);_(@_)"/>
    <numFmt numFmtId="170" formatCode="mm/dd/yy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8"/>
      <name val="Arial"/>
      <family val="2"/>
    </font>
    <font>
      <sz val="10"/>
      <color indexed="1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sz val="8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2" fontId="3" fillId="2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168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169" fontId="4" fillId="0" borderId="0" xfId="0" applyNumberFormat="1" applyFont="1" applyFill="1" applyBorder="1" applyAlignment="1">
      <alignment horizontal="center"/>
    </xf>
    <xf numFmtId="15" fontId="6" fillId="0" borderId="0" xfId="0" applyNumberFormat="1" applyFont="1"/>
    <xf numFmtId="14" fontId="6" fillId="0" borderId="0" xfId="0" applyNumberFormat="1" applyFont="1"/>
    <xf numFmtId="170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NumberFormat="1" applyFont="1" applyFill="1" applyBorder="1"/>
    <xf numFmtId="0" fontId="5" fillId="0" borderId="0" xfId="0" applyNumberFormat="1" applyFont="1" applyFill="1" applyBorder="1"/>
    <xf numFmtId="0" fontId="7" fillId="0" borderId="0" xfId="0" applyFont="1"/>
    <xf numFmtId="164" fontId="4" fillId="3" borderId="0" xfId="0" applyNumberFormat="1" applyFont="1" applyFill="1" applyBorder="1"/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vertical="center" textRotation="90"/>
    </xf>
    <xf numFmtId="0" fontId="11" fillId="0" borderId="0" xfId="0" applyNumberFormat="1" applyFont="1" applyFill="1" applyBorder="1" applyAlignment="1">
      <alignment horizontal="center" vertical="center" textRotation="90"/>
    </xf>
    <xf numFmtId="0" fontId="11" fillId="0" borderId="2" xfId="0" applyNumberFormat="1" applyFont="1" applyFill="1" applyBorder="1" applyAlignment="1">
      <alignment horizontal="center" vertical="center" textRotation="90"/>
    </xf>
    <xf numFmtId="0" fontId="12" fillId="3" borderId="0" xfId="0" applyNumberFormat="1" applyFont="1" applyFill="1" applyBorder="1" applyAlignment="1">
      <alignment horizontal="center" vertical="center"/>
    </xf>
    <xf numFmtId="164" fontId="12" fillId="3" borderId="0" xfId="0" applyNumberFormat="1" applyFont="1" applyFill="1" applyBorder="1"/>
    <xf numFmtId="0" fontId="12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center" vertical="center"/>
    </xf>
    <xf numFmtId="0" fontId="12" fillId="4" borderId="0" xfId="0" applyNumberFormat="1" applyFont="1" applyFill="1" applyBorder="1" applyAlignment="1">
      <alignment horizontal="center"/>
    </xf>
    <xf numFmtId="0" fontId="0" fillId="4" borderId="0" xfId="0" applyFill="1"/>
    <xf numFmtId="1" fontId="12" fillId="4" borderId="0" xfId="0" applyNumberFormat="1" applyFont="1" applyFill="1" applyBorder="1" applyAlignment="1">
      <alignment horizontal="center"/>
    </xf>
    <xf numFmtId="166" fontId="12" fillId="4" borderId="0" xfId="0" applyNumberFormat="1" applyFont="1" applyFill="1" applyBorder="1" applyAlignment="1">
      <alignment horizontal="center"/>
    </xf>
    <xf numFmtId="167" fontId="12" fillId="4" borderId="0" xfId="0" applyNumberFormat="1" applyFont="1" applyFill="1" applyBorder="1" applyAlignment="1">
      <alignment horizontal="center"/>
    </xf>
    <xf numFmtId="0" fontId="12" fillId="4" borderId="0" xfId="0" applyNumberFormat="1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2" fillId="4" borderId="0" xfId="0" applyFont="1" applyFill="1"/>
    <xf numFmtId="0" fontId="12" fillId="5" borderId="0" xfId="0" applyNumberFormat="1" applyFont="1" applyFill="1" applyBorder="1" applyAlignment="1">
      <alignment horizontal="center"/>
    </xf>
    <xf numFmtId="0" fontId="0" fillId="5" borderId="0" xfId="0" applyFill="1"/>
    <xf numFmtId="1" fontId="12" fillId="5" borderId="0" xfId="0" applyNumberFormat="1" applyFont="1" applyFill="1" applyBorder="1" applyAlignment="1">
      <alignment horizontal="center"/>
    </xf>
    <xf numFmtId="166" fontId="12" fillId="5" borderId="0" xfId="0" applyNumberFormat="1" applyFont="1" applyFill="1" applyBorder="1" applyAlignment="1">
      <alignment horizontal="center"/>
    </xf>
    <xf numFmtId="167" fontId="12" fillId="5" borderId="0" xfId="0" applyNumberFormat="1" applyFont="1" applyFill="1" applyBorder="1" applyAlignment="1">
      <alignment horizontal="center"/>
    </xf>
    <xf numFmtId="164" fontId="12" fillId="5" borderId="0" xfId="0" applyNumberFormat="1" applyFont="1" applyFill="1" applyBorder="1" applyAlignment="1">
      <alignment horizontal="center"/>
    </xf>
    <xf numFmtId="0" fontId="13" fillId="6" borderId="0" xfId="0" applyNumberFormat="1" applyFont="1" applyFill="1" applyBorder="1" applyAlignment="1">
      <alignment horizontal="center"/>
    </xf>
    <xf numFmtId="0" fontId="14" fillId="6" borderId="0" xfId="0" applyFont="1" applyFill="1"/>
    <xf numFmtId="1" fontId="13" fillId="6" borderId="0" xfId="0" applyNumberFormat="1" applyFont="1" applyFill="1" applyBorder="1" applyAlignment="1">
      <alignment horizontal="center"/>
    </xf>
    <xf numFmtId="166" fontId="13" fillId="6" borderId="0" xfId="0" applyNumberFormat="1" applyFont="1" applyFill="1" applyBorder="1" applyAlignment="1">
      <alignment horizontal="center"/>
    </xf>
    <xf numFmtId="167" fontId="13" fillId="6" borderId="0" xfId="0" applyNumberFormat="1" applyFont="1" applyFill="1" applyBorder="1" applyAlignment="1">
      <alignment horizontal="center"/>
    </xf>
    <xf numFmtId="0" fontId="13" fillId="6" borderId="0" xfId="0" applyNumberFormat="1" applyFont="1" applyFill="1" applyBorder="1" applyAlignment="1">
      <alignment horizontal="center" vertical="center"/>
    </xf>
    <xf numFmtId="164" fontId="13" fillId="6" borderId="0" xfId="0" applyNumberFormat="1" applyFont="1" applyFill="1" applyBorder="1" applyAlignment="1">
      <alignment horizontal="center"/>
    </xf>
    <xf numFmtId="0" fontId="13" fillId="6" borderId="0" xfId="0" applyFont="1" applyFill="1"/>
    <xf numFmtId="0" fontId="12" fillId="0" borderId="0" xfId="0" applyNumberFormat="1" applyFont="1" applyFill="1" applyBorder="1" applyAlignment="1">
      <alignment horizontal="left"/>
    </xf>
    <xf numFmtId="0" fontId="13" fillId="0" borderId="0" xfId="0" applyFont="1"/>
    <xf numFmtId="1" fontId="12" fillId="0" borderId="0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 vertical="center" indent="1"/>
    </xf>
    <xf numFmtId="0" fontId="12" fillId="0" borderId="0" xfId="0" applyNumberFormat="1" applyFont="1" applyFill="1" applyBorder="1" applyAlignment="1">
      <alignment horizontal="left" indent="1"/>
    </xf>
    <xf numFmtId="0" fontId="12" fillId="7" borderId="0" xfId="0" applyNumberFormat="1" applyFont="1" applyFill="1" applyBorder="1"/>
    <xf numFmtId="0" fontId="12" fillId="3" borderId="0" xfId="0" applyNumberFormat="1" applyFont="1" applyFill="1" applyBorder="1"/>
    <xf numFmtId="0" fontId="12" fillId="6" borderId="0" xfId="0" applyNumberFormat="1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169" fontId="12" fillId="0" borderId="0" xfId="0" applyNumberFormat="1" applyFont="1" applyFill="1" applyBorder="1" applyAlignment="1">
      <alignment horizontal="center" vertical="center"/>
    </xf>
    <xf numFmtId="15" fontId="13" fillId="0" borderId="0" xfId="0" applyNumberFormat="1" applyFont="1" applyAlignment="1">
      <alignment horizontal="center" vertical="center"/>
    </xf>
    <xf numFmtId="14" fontId="13" fillId="0" borderId="0" xfId="0" applyNumberFormat="1" applyFont="1"/>
    <xf numFmtId="170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7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0" fontId="0" fillId="0" borderId="0" xfId="0" applyAlignment="1">
      <alignment horizontal="left" vertical="top" wrapText="1"/>
    </xf>
    <xf numFmtId="167" fontId="0" fillId="0" borderId="0" xfId="0" applyNumberFormat="1"/>
    <xf numFmtId="1" fontId="0" fillId="0" borderId="0" xfId="0" applyNumberFormat="1"/>
    <xf numFmtId="2" fontId="0" fillId="0" borderId="0" xfId="0" applyNumberFormat="1"/>
    <xf numFmtId="164" fontId="4" fillId="0" borderId="0" xfId="0" applyNumberFormat="1" applyFont="1" applyFill="1" applyBorder="1" applyAlignment="1">
      <alignment horizontal="left"/>
    </xf>
    <xf numFmtId="0" fontId="11" fillId="0" borderId="3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1" fontId="4" fillId="0" borderId="1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7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67" fontId="4" fillId="0" borderId="3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167" fontId="0" fillId="0" borderId="3" xfId="0" applyNumberFormat="1" applyBorder="1" applyAlignment="1">
      <alignment horizontal="center" vertical="top" wrapText="1"/>
    </xf>
    <xf numFmtId="1" fontId="0" fillId="0" borderId="3" xfId="0" applyNumberFormat="1" applyBorder="1" applyAlignment="1">
      <alignment horizontal="center" vertical="top" wrapText="1"/>
    </xf>
    <xf numFmtId="167" fontId="13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5" fillId="0" borderId="0" xfId="0" applyNumberFormat="1" applyFont="1" applyFill="1" applyBorder="1"/>
    <xf numFmtId="0" fontId="4" fillId="0" borderId="0" xfId="0" applyNumberFormat="1" applyFont="1" applyFill="1" applyBorder="1" applyAlignment="1"/>
    <xf numFmtId="0" fontId="0" fillId="8" borderId="0" xfId="0" applyFill="1"/>
    <xf numFmtId="0" fontId="4" fillId="8" borderId="0" xfId="0" applyNumberFormat="1" applyFont="1" applyFill="1" applyBorder="1" applyAlignment="1">
      <alignment horizontal="center"/>
    </xf>
    <xf numFmtId="1" fontId="4" fillId="8" borderId="0" xfId="0" applyNumberFormat="1" applyFont="1" applyFill="1" applyBorder="1" applyAlignment="1">
      <alignment horizontal="center"/>
    </xf>
    <xf numFmtId="166" fontId="4" fillId="8" borderId="0" xfId="0" applyNumberFormat="1" applyFont="1" applyFill="1" applyBorder="1" applyAlignment="1">
      <alignment horizontal="center"/>
    </xf>
    <xf numFmtId="167" fontId="4" fillId="8" borderId="0" xfId="0" applyNumberFormat="1" applyFont="1" applyFill="1" applyBorder="1" applyAlignment="1">
      <alignment horizontal="center"/>
    </xf>
    <xf numFmtId="0" fontId="4" fillId="8" borderId="0" xfId="0" applyNumberFormat="1" applyFont="1" applyFill="1" applyBorder="1" applyAlignment="1"/>
    <xf numFmtId="164" fontId="4" fillId="8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0" fontId="4" fillId="8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6" fillId="0" borderId="0" xfId="0" applyFont="1"/>
    <xf numFmtId="167" fontId="0" fillId="0" borderId="4" xfId="0" applyNumberForma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1" fillId="0" borderId="2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A24" sqref="A24"/>
    </sheetView>
  </sheetViews>
  <sheetFormatPr defaultColWidth="8.85546875" defaultRowHeight="15"/>
  <cols>
    <col min="1" max="1" width="17.85546875" customWidth="1"/>
    <col min="2" max="2" width="19.85546875" customWidth="1"/>
    <col min="3" max="3" width="26.42578125" customWidth="1"/>
    <col min="4" max="4" width="21.42578125" customWidth="1"/>
    <col min="5" max="5" width="29.42578125" customWidth="1"/>
    <col min="6" max="6" width="16.42578125" customWidth="1"/>
  </cols>
  <sheetData>
    <row r="1" spans="1:5">
      <c r="A1" s="139" t="s">
        <v>135</v>
      </c>
      <c r="B1" s="139"/>
      <c r="C1" s="139"/>
      <c r="D1" s="139"/>
      <c r="E1" s="139"/>
    </row>
    <row r="2" spans="1:5">
      <c r="A2" s="139" t="s">
        <v>136</v>
      </c>
      <c r="B2" s="139"/>
      <c r="C2" s="139"/>
      <c r="D2" s="139"/>
      <c r="E2" s="139"/>
    </row>
    <row r="4" spans="1:5" s="1" customFormat="1">
      <c r="A4" s="1" t="s">
        <v>73</v>
      </c>
      <c r="B4" s="1" t="s">
        <v>83</v>
      </c>
      <c r="C4" s="1" t="s">
        <v>84</v>
      </c>
      <c r="D4" s="1" t="s">
        <v>137</v>
      </c>
      <c r="E4" s="1" t="s">
        <v>89</v>
      </c>
    </row>
    <row r="5" spans="1:5">
      <c r="A5" t="s">
        <v>75</v>
      </c>
      <c r="B5" t="s">
        <v>94</v>
      </c>
      <c r="D5" t="s">
        <v>138</v>
      </c>
    </row>
    <row r="6" spans="1:5">
      <c r="A6" t="s">
        <v>81</v>
      </c>
      <c r="B6" t="s">
        <v>118</v>
      </c>
      <c r="C6" t="s">
        <v>119</v>
      </c>
      <c r="D6" t="s">
        <v>120</v>
      </c>
      <c r="E6" t="s">
        <v>121</v>
      </c>
    </row>
    <row r="7" spans="1:5">
      <c r="A7" t="s">
        <v>81</v>
      </c>
      <c r="B7" t="s">
        <v>122</v>
      </c>
      <c r="C7" t="s">
        <v>123</v>
      </c>
      <c r="D7" t="s">
        <v>120</v>
      </c>
      <c r="E7" t="s">
        <v>109</v>
      </c>
    </row>
    <row r="8" spans="1:5">
      <c r="A8" t="s">
        <v>76</v>
      </c>
      <c r="B8" t="s">
        <v>96</v>
      </c>
      <c r="C8" t="s">
        <v>104</v>
      </c>
      <c r="D8" t="s">
        <v>101</v>
      </c>
      <c r="E8" t="s">
        <v>106</v>
      </c>
    </row>
    <row r="9" spans="1:5">
      <c r="A9" t="s">
        <v>78</v>
      </c>
      <c r="B9" t="s">
        <v>107</v>
      </c>
      <c r="C9" t="s">
        <v>108</v>
      </c>
      <c r="D9" s="2" t="s">
        <v>101</v>
      </c>
      <c r="E9" t="s">
        <v>109</v>
      </c>
    </row>
    <row r="10" spans="1:5">
      <c r="A10" t="s">
        <v>79</v>
      </c>
      <c r="B10" t="s">
        <v>113</v>
      </c>
      <c r="C10" t="s">
        <v>114</v>
      </c>
      <c r="D10" t="s">
        <v>101</v>
      </c>
      <c r="E10" t="s">
        <v>115</v>
      </c>
    </row>
    <row r="11" spans="1:5">
      <c r="A11" t="s">
        <v>80</v>
      </c>
      <c r="B11" t="s">
        <v>105</v>
      </c>
      <c r="C11" t="s">
        <v>103</v>
      </c>
      <c r="D11" t="s">
        <v>101</v>
      </c>
      <c r="E11" t="s">
        <v>98</v>
      </c>
    </row>
    <row r="12" spans="1:5">
      <c r="A12" t="s">
        <v>78</v>
      </c>
      <c r="B12" t="s">
        <v>110</v>
      </c>
      <c r="C12" t="s">
        <v>111</v>
      </c>
      <c r="D12" s="2" t="s">
        <v>112</v>
      </c>
      <c r="E12" t="s">
        <v>109</v>
      </c>
    </row>
    <row r="13" spans="1:5">
      <c r="A13" t="s">
        <v>77</v>
      </c>
      <c r="B13" s="3" t="s">
        <v>86</v>
      </c>
      <c r="C13" s="3" t="s">
        <v>88</v>
      </c>
      <c r="D13" s="3" t="s">
        <v>87</v>
      </c>
      <c r="E13" s="2"/>
    </row>
    <row r="14" spans="1:5">
      <c r="A14" t="s">
        <v>82</v>
      </c>
      <c r="B14" t="s">
        <v>134</v>
      </c>
      <c r="C14" t="s">
        <v>142</v>
      </c>
      <c r="D14" t="s">
        <v>87</v>
      </c>
    </row>
    <row r="15" spans="1:5">
      <c r="A15" t="s">
        <v>74</v>
      </c>
      <c r="B15" t="s">
        <v>93</v>
      </c>
      <c r="C15" t="s">
        <v>143</v>
      </c>
      <c r="D15" t="s">
        <v>139</v>
      </c>
      <c r="E15" t="s">
        <v>144</v>
      </c>
    </row>
    <row r="16" spans="1:5">
      <c r="A16" t="s">
        <v>75</v>
      </c>
      <c r="B16" t="s">
        <v>95</v>
      </c>
      <c r="C16" t="s">
        <v>141</v>
      </c>
      <c r="D16" t="s">
        <v>139</v>
      </c>
    </row>
    <row r="17" spans="1:5">
      <c r="A17" t="s">
        <v>76</v>
      </c>
      <c r="B17" t="s">
        <v>99</v>
      </c>
      <c r="C17" t="s">
        <v>104</v>
      </c>
      <c r="D17" t="s">
        <v>91</v>
      </c>
      <c r="E17" t="s">
        <v>106</v>
      </c>
    </row>
    <row r="18" spans="1:5">
      <c r="A18" t="s">
        <v>77</v>
      </c>
      <c r="B18" s="3" t="s">
        <v>90</v>
      </c>
      <c r="C18" s="3" t="s">
        <v>88</v>
      </c>
      <c r="D18" s="3" t="s">
        <v>91</v>
      </c>
      <c r="E18" s="2"/>
    </row>
    <row r="19" spans="1:5">
      <c r="A19" t="s">
        <v>79</v>
      </c>
      <c r="B19" t="s">
        <v>116</v>
      </c>
      <c r="C19" t="s">
        <v>114</v>
      </c>
      <c r="D19" t="s">
        <v>117</v>
      </c>
      <c r="E19" t="s">
        <v>115</v>
      </c>
    </row>
    <row r="20" spans="1:5">
      <c r="A20" t="s">
        <v>74</v>
      </c>
      <c r="B20" t="s">
        <v>92</v>
      </c>
      <c r="C20" s="29" t="s">
        <v>145</v>
      </c>
      <c r="D20" t="s">
        <v>140</v>
      </c>
      <c r="E20" s="29" t="s">
        <v>146</v>
      </c>
    </row>
    <row r="21" spans="1:5">
      <c r="A21" t="s">
        <v>80</v>
      </c>
      <c r="B21" t="s">
        <v>102</v>
      </c>
      <c r="C21" t="s">
        <v>100</v>
      </c>
      <c r="D21" t="s">
        <v>97</v>
      </c>
      <c r="E21" t="s">
        <v>98</v>
      </c>
    </row>
  </sheetData>
  <sortState ref="A2:F11">
    <sortCondition ref="A2:A11"/>
  </sortState>
  <mergeCells count="2">
    <mergeCell ref="A1:E1"/>
    <mergeCell ref="A2:E2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tabSelected="1" workbookViewId="0">
      <selection activeCell="R1" sqref="R1"/>
    </sheetView>
  </sheetViews>
  <sheetFormatPr defaultColWidth="8.85546875" defaultRowHeight="12.75"/>
  <cols>
    <col min="1" max="1" width="4.42578125" style="16" customWidth="1"/>
    <col min="2" max="2" width="16.140625" style="16" customWidth="1"/>
    <col min="3" max="3" width="11.42578125" style="16" customWidth="1"/>
    <col min="4" max="4" width="18.140625" style="16" customWidth="1"/>
    <col min="5" max="5" width="7.85546875" style="16" customWidth="1"/>
    <col min="6" max="6" width="7" style="16" customWidth="1"/>
    <col min="7" max="7" width="4.7109375" style="17" customWidth="1"/>
    <col min="8" max="8" width="5.28515625" style="17" customWidth="1"/>
    <col min="9" max="9" width="5.140625" style="17" customWidth="1"/>
    <col min="10" max="10" width="6.42578125" style="16" customWidth="1"/>
    <col min="11" max="11" width="5.28515625" style="16" customWidth="1"/>
    <col min="12" max="12" width="3.7109375" style="16" customWidth="1"/>
    <col min="13" max="13" width="6.7109375" style="16" customWidth="1"/>
    <col min="14" max="14" width="5.28515625" style="16" customWidth="1"/>
    <col min="15" max="15" width="4.42578125" style="16" customWidth="1"/>
    <col min="16" max="16" width="6.7109375" style="16" customWidth="1"/>
    <col min="17" max="17" width="5.7109375" style="16" customWidth="1"/>
    <col min="18" max="18" width="4.42578125" style="16" customWidth="1"/>
    <col min="19" max="19" width="6.7109375" style="16" customWidth="1"/>
    <col min="20" max="20" width="5.7109375" style="16" customWidth="1"/>
    <col min="21" max="21" width="2.7109375" style="16" customWidth="1"/>
    <col min="22" max="22" width="6.7109375" style="16" customWidth="1"/>
    <col min="23" max="16384" width="8.85546875" style="16"/>
  </cols>
  <sheetData>
    <row r="1" spans="1:22" s="5" customFormat="1" ht="20.25">
      <c r="A1" s="4" t="s">
        <v>151</v>
      </c>
      <c r="B1" s="4"/>
      <c r="C1" s="4"/>
      <c r="D1" s="4"/>
      <c r="E1" s="4"/>
      <c r="F1" s="4"/>
      <c r="G1" s="4"/>
      <c r="H1" s="4"/>
      <c r="I1" s="4"/>
      <c r="J1" s="4"/>
      <c r="K1" s="30"/>
      <c r="L1" s="33"/>
      <c r="M1" s="30"/>
      <c r="N1" s="30"/>
      <c r="O1" s="33"/>
      <c r="P1" s="30"/>
      <c r="Q1" s="30"/>
      <c r="R1" s="30"/>
      <c r="S1" s="30"/>
      <c r="T1" s="30"/>
      <c r="U1" s="30"/>
      <c r="V1" s="30"/>
    </row>
    <row r="2" spans="1:22" s="35" customFormat="1" ht="15" customHeight="1">
      <c r="A2" s="34"/>
      <c r="E2" s="133"/>
      <c r="F2" s="140" t="s">
        <v>155</v>
      </c>
      <c r="G2" s="142"/>
      <c r="H2" s="140" t="s">
        <v>152</v>
      </c>
      <c r="I2" s="141"/>
      <c r="J2" s="142"/>
      <c r="K2" s="143" t="s">
        <v>16</v>
      </c>
      <c r="L2" s="144"/>
      <c r="M2" s="145"/>
      <c r="N2" s="143" t="s">
        <v>17</v>
      </c>
      <c r="O2" s="144"/>
      <c r="P2" s="145"/>
      <c r="Q2" s="140" t="s">
        <v>153</v>
      </c>
      <c r="R2" s="141"/>
      <c r="S2" s="142"/>
      <c r="T2" s="140" t="s">
        <v>154</v>
      </c>
      <c r="U2" s="141"/>
      <c r="V2" s="142"/>
    </row>
    <row r="3" spans="1:22" s="38" customFormat="1" ht="90.75">
      <c r="F3" s="39" t="s">
        <v>156</v>
      </c>
      <c r="G3" s="37" t="s">
        <v>157</v>
      </c>
      <c r="H3" s="38" t="s">
        <v>131</v>
      </c>
      <c r="I3" s="38" t="s">
        <v>158</v>
      </c>
      <c r="J3" s="37" t="s">
        <v>133</v>
      </c>
      <c r="K3" s="39" t="s">
        <v>131</v>
      </c>
      <c r="L3" s="38" t="s">
        <v>158</v>
      </c>
      <c r="M3" s="37" t="s">
        <v>133</v>
      </c>
      <c r="N3" s="39" t="s">
        <v>131</v>
      </c>
      <c r="O3" s="38" t="s">
        <v>158</v>
      </c>
      <c r="P3" s="37" t="s">
        <v>133</v>
      </c>
      <c r="Q3" s="39" t="s">
        <v>131</v>
      </c>
      <c r="R3" s="38" t="s">
        <v>158</v>
      </c>
      <c r="S3" s="37" t="s">
        <v>133</v>
      </c>
      <c r="T3" s="39" t="s">
        <v>131</v>
      </c>
      <c r="U3" s="38" t="s">
        <v>158</v>
      </c>
      <c r="V3" s="37" t="s">
        <v>133</v>
      </c>
    </row>
    <row r="4" spans="1:22" s="133" customFormat="1" ht="15">
      <c r="A4" s="101" t="s">
        <v>125</v>
      </c>
      <c r="B4" s="101" t="s">
        <v>73</v>
      </c>
      <c r="C4" s="101" t="s">
        <v>83</v>
      </c>
      <c r="D4" s="101" t="s">
        <v>126</v>
      </c>
      <c r="E4" s="103" t="s">
        <v>85</v>
      </c>
      <c r="F4" s="102" t="s">
        <v>159</v>
      </c>
      <c r="G4" s="103"/>
      <c r="H4" s="101" t="s">
        <v>160</v>
      </c>
      <c r="I4" s="101"/>
      <c r="J4" s="103" t="s">
        <v>159</v>
      </c>
      <c r="K4" s="101" t="s">
        <v>160</v>
      </c>
      <c r="L4" s="101"/>
      <c r="M4" s="103" t="s">
        <v>159</v>
      </c>
      <c r="N4" s="101" t="s">
        <v>160</v>
      </c>
      <c r="O4" s="101"/>
      <c r="P4" s="134" t="s">
        <v>159</v>
      </c>
      <c r="Q4" s="101" t="s">
        <v>160</v>
      </c>
      <c r="R4" s="101"/>
      <c r="S4" s="103" t="s">
        <v>159</v>
      </c>
      <c r="T4" s="101" t="s">
        <v>160</v>
      </c>
      <c r="U4" s="101"/>
      <c r="V4" s="103" t="s">
        <v>159</v>
      </c>
    </row>
    <row r="5" spans="1:22" s="5" customFormat="1" ht="15">
      <c r="A5" s="7">
        <v>6</v>
      </c>
      <c r="B5" t="s">
        <v>79</v>
      </c>
      <c r="C5" t="s">
        <v>113</v>
      </c>
      <c r="D5" t="s">
        <v>114</v>
      </c>
      <c r="E5" s="107" t="s">
        <v>101</v>
      </c>
      <c r="F5" s="14">
        <f>(J5+M5+S5+P5+V5)/5</f>
        <v>132.19920758486373</v>
      </c>
      <c r="G5" s="110">
        <v>5</v>
      </c>
      <c r="H5" s="14">
        <v>16.100000000000001</v>
      </c>
      <c r="I5" s="14">
        <v>56</v>
      </c>
      <c r="J5" s="111">
        <f>Edgecombe!L10</f>
        <v>164.70375097343603</v>
      </c>
      <c r="K5" s="105">
        <v>14.7</v>
      </c>
      <c r="L5" s="106">
        <v>53</v>
      </c>
      <c r="M5" s="111">
        <f>'Johnston 1'!F7</f>
        <v>107.82028898491875</v>
      </c>
      <c r="N5" s="105">
        <v>12</v>
      </c>
      <c r="O5" s="106">
        <v>53</v>
      </c>
      <c r="P5" s="111">
        <f>'Johnston 2'!F7</f>
        <v>46.357210236808896</v>
      </c>
      <c r="Q5" s="75">
        <v>21.2</v>
      </c>
      <c r="R5" s="75">
        <v>52.8</v>
      </c>
      <c r="S5" s="111">
        <f>Sampson!L10</f>
        <v>170.14476614699333</v>
      </c>
      <c r="T5" s="14">
        <v>16.5</v>
      </c>
      <c r="U5" s="7" t="s">
        <v>54</v>
      </c>
      <c r="V5" s="111">
        <f>Wilson!M10</f>
        <v>171.97002158216171</v>
      </c>
    </row>
    <row r="6" spans="1:22" s="5" customFormat="1" ht="15">
      <c r="A6" s="7">
        <v>10</v>
      </c>
      <c r="B6" t="s">
        <v>82</v>
      </c>
      <c r="C6" t="s">
        <v>134</v>
      </c>
      <c r="D6" t="s">
        <v>142</v>
      </c>
      <c r="E6" s="107" t="s">
        <v>87</v>
      </c>
      <c r="F6" s="14">
        <f>(J6+M6+S6+P6+V6)/5</f>
        <v>127.43455659287231</v>
      </c>
      <c r="G6" s="110">
        <v>5</v>
      </c>
      <c r="H6" s="14">
        <v>15.1</v>
      </c>
      <c r="I6" s="14">
        <v>56</v>
      </c>
      <c r="J6" s="112">
        <f>Edgecombe!L14</f>
        <v>146.6668253006836</v>
      </c>
      <c r="K6" s="105">
        <v>14.2</v>
      </c>
      <c r="L6" s="106">
        <v>58</v>
      </c>
      <c r="M6" s="112">
        <f>'Johnston 1'!F11</f>
        <v>110.14686248331108</v>
      </c>
      <c r="N6" s="105">
        <v>12.5</v>
      </c>
      <c r="O6" s="106">
        <v>58</v>
      </c>
      <c r="P6" s="112">
        <f>'Johnston 2'!F11</f>
        <v>58.242574964982992</v>
      </c>
      <c r="Q6" s="75">
        <v>18.100000000000001</v>
      </c>
      <c r="R6" s="75">
        <v>59.2</v>
      </c>
      <c r="S6" s="112">
        <f>Sampson!L14</f>
        <v>146.5131559343246</v>
      </c>
      <c r="T6" s="14">
        <v>16.399999999999999</v>
      </c>
      <c r="U6" s="7" t="s">
        <v>54</v>
      </c>
      <c r="V6" s="112">
        <f>Wilson!M14</f>
        <v>175.60336428105924</v>
      </c>
    </row>
    <row r="7" spans="1:22" s="5" customFormat="1" ht="15">
      <c r="A7" s="7">
        <v>4</v>
      </c>
      <c r="B7" t="s">
        <v>18</v>
      </c>
      <c r="C7" t="s">
        <v>96</v>
      </c>
      <c r="D7" t="s">
        <v>104</v>
      </c>
      <c r="E7" s="107" t="s">
        <v>101</v>
      </c>
      <c r="F7" s="14">
        <f>(J7+M7+S7+P7+V7)/5</f>
        <v>125.1004571531535</v>
      </c>
      <c r="G7" s="110">
        <v>5</v>
      </c>
      <c r="H7" s="14">
        <v>15.9</v>
      </c>
      <c r="I7" s="14">
        <v>52</v>
      </c>
      <c r="J7" s="112">
        <f>Edgecombe!L8</f>
        <v>104.6456992432159</v>
      </c>
      <c r="K7" s="105">
        <v>15</v>
      </c>
      <c r="L7" s="106">
        <v>56</v>
      </c>
      <c r="M7" s="112">
        <f>'Johnston 1'!F5</f>
        <v>110.79861906605257</v>
      </c>
      <c r="N7" s="105">
        <v>14.1</v>
      </c>
      <c r="O7" s="106">
        <v>56</v>
      </c>
      <c r="P7" s="112">
        <f>'Johnston 2'!F5</f>
        <v>76.646003569080492</v>
      </c>
      <c r="Q7" s="75">
        <v>17.899999999999999</v>
      </c>
      <c r="R7" s="75">
        <v>58</v>
      </c>
      <c r="S7" s="112">
        <f>Sampson!L8</f>
        <v>153.57476418741302</v>
      </c>
      <c r="T7" s="14">
        <v>16.399999999999999</v>
      </c>
      <c r="U7" s="7" t="s">
        <v>54</v>
      </c>
      <c r="V7" s="112">
        <f>Wilson!M8</f>
        <v>179.83719970000558</v>
      </c>
    </row>
    <row r="8" spans="1:22" s="5" customFormat="1" ht="15">
      <c r="A8" s="7">
        <v>9</v>
      </c>
      <c r="B8" t="s">
        <v>77</v>
      </c>
      <c r="C8" s="137" t="s">
        <v>86</v>
      </c>
      <c r="D8" s="137" t="s">
        <v>88</v>
      </c>
      <c r="E8" s="109" t="s">
        <v>87</v>
      </c>
      <c r="F8" s="14">
        <f>(J8+M8+S8+P8+V8)/5</f>
        <v>118.82235513220223</v>
      </c>
      <c r="G8" s="110">
        <v>5</v>
      </c>
      <c r="H8" s="14">
        <v>16.600000000000001</v>
      </c>
      <c r="I8" s="14">
        <v>53</v>
      </c>
      <c r="J8" s="112">
        <f>Edgecombe!L13</f>
        <v>113.84990115880485</v>
      </c>
      <c r="K8" s="105">
        <v>14.3</v>
      </c>
      <c r="L8" s="106">
        <v>56</v>
      </c>
      <c r="M8" s="112">
        <f>'Johnston 1'!F10</f>
        <v>94.785157330089035</v>
      </c>
      <c r="N8" s="105">
        <v>12.4</v>
      </c>
      <c r="O8" s="106">
        <v>56</v>
      </c>
      <c r="P8" s="112">
        <f>'Johnston 2'!F10</f>
        <v>74.227890281401983</v>
      </c>
      <c r="Q8" s="75">
        <v>18.7</v>
      </c>
      <c r="R8" s="75">
        <v>57.8</v>
      </c>
      <c r="S8" s="112">
        <f>Sampson!L13</f>
        <v>142.70571356232594</v>
      </c>
      <c r="T8" s="14">
        <v>16</v>
      </c>
      <c r="U8" s="7" t="s">
        <v>54</v>
      </c>
      <c r="V8" s="112">
        <f>Wilson!M13</f>
        <v>168.54311332838938</v>
      </c>
    </row>
    <row r="9" spans="1:22" s="5" customFormat="1" ht="15">
      <c r="A9" s="7">
        <v>13</v>
      </c>
      <c r="B9" t="s">
        <v>18</v>
      </c>
      <c r="C9" t="s">
        <v>99</v>
      </c>
      <c r="D9" t="s">
        <v>104</v>
      </c>
      <c r="E9" s="107" t="s">
        <v>91</v>
      </c>
      <c r="F9" s="14">
        <f>(J9+M9+P9+V9)/4</f>
        <v>117.62073382343782</v>
      </c>
      <c r="G9" s="110">
        <v>4</v>
      </c>
      <c r="H9" s="14">
        <v>15.5</v>
      </c>
      <c r="I9" s="14">
        <v>53</v>
      </c>
      <c r="J9" s="112">
        <f>Edgecombe!L17</f>
        <v>154.14229471316085</v>
      </c>
      <c r="K9" s="105">
        <v>14.6</v>
      </c>
      <c r="L9" s="106">
        <v>55</v>
      </c>
      <c r="M9" s="112">
        <f>'Johnston 1'!F14</f>
        <v>79.273350660841672</v>
      </c>
      <c r="N9" s="105">
        <v>13.1</v>
      </c>
      <c r="O9" s="106">
        <v>56</v>
      </c>
      <c r="P9" s="112">
        <f>'Johnston 2'!F14</f>
        <v>72.481429755677254</v>
      </c>
      <c r="Q9" s="75" t="s">
        <v>164</v>
      </c>
      <c r="R9" s="75" t="s">
        <v>164</v>
      </c>
      <c r="S9" s="112" t="str">
        <f>Sampson!L17</f>
        <v>x</v>
      </c>
      <c r="T9" s="14">
        <v>16.2</v>
      </c>
      <c r="U9" s="7" t="s">
        <v>54</v>
      </c>
      <c r="V9" s="112">
        <f>Wilson!M17</f>
        <v>164.58586016407151</v>
      </c>
    </row>
    <row r="10" spans="1:22" s="5" customFormat="1" ht="15">
      <c r="A10" s="7">
        <v>2</v>
      </c>
      <c r="B10" t="s">
        <v>81</v>
      </c>
      <c r="C10" t="s">
        <v>118</v>
      </c>
      <c r="D10" t="s">
        <v>119</v>
      </c>
      <c r="E10" s="107" t="s">
        <v>120</v>
      </c>
      <c r="F10" s="14">
        <f t="shared" ref="F10:F21" si="0">(J10+M10+S10+P10+V10)/5</f>
        <v>117.59623662549438</v>
      </c>
      <c r="G10" s="110">
        <v>5</v>
      </c>
      <c r="H10" s="14">
        <v>16.8</v>
      </c>
      <c r="I10" s="14">
        <v>50</v>
      </c>
      <c r="J10" s="112">
        <f>Edgecombe!L6</f>
        <v>97.495197715670159</v>
      </c>
      <c r="K10" s="105">
        <v>14.1</v>
      </c>
      <c r="L10" s="106">
        <v>56</v>
      </c>
      <c r="M10" s="112">
        <f>'Johnston 1'!F3</f>
        <v>86.523648888853771</v>
      </c>
      <c r="N10" s="105">
        <v>12</v>
      </c>
      <c r="O10" s="106">
        <v>55</v>
      </c>
      <c r="P10" s="112">
        <f>'Johnston 2'!F3</f>
        <v>65.133677173810952</v>
      </c>
      <c r="Q10" s="75">
        <v>17.899999999999999</v>
      </c>
      <c r="R10" s="75">
        <v>56.4</v>
      </c>
      <c r="S10" s="112">
        <f>Sampson!L6</f>
        <v>165.85178752352004</v>
      </c>
      <c r="T10" s="14">
        <v>16.5</v>
      </c>
      <c r="U10" s="7" t="s">
        <v>54</v>
      </c>
      <c r="V10" s="112">
        <f>Wilson!M6</f>
        <v>172.976871825617</v>
      </c>
    </row>
    <row r="11" spans="1:22" s="5" customFormat="1" ht="15">
      <c r="A11" s="7">
        <v>7</v>
      </c>
      <c r="B11" t="s">
        <v>80</v>
      </c>
      <c r="C11" t="s">
        <v>105</v>
      </c>
      <c r="D11" t="s">
        <v>103</v>
      </c>
      <c r="E11" s="107" t="s">
        <v>101</v>
      </c>
      <c r="F11" s="14">
        <f t="shared" si="0"/>
        <v>115.46041119870719</v>
      </c>
      <c r="G11" s="110">
        <v>5</v>
      </c>
      <c r="H11" s="14">
        <v>16.899999999999999</v>
      </c>
      <c r="I11" s="14">
        <v>49</v>
      </c>
      <c r="J11" s="112">
        <f>Edgecombe!L11</f>
        <v>81.315662835045032</v>
      </c>
      <c r="K11" s="105">
        <v>14.2</v>
      </c>
      <c r="L11" s="106">
        <v>55</v>
      </c>
      <c r="M11" s="112">
        <f>'Johnston 1'!F8</f>
        <v>100.82674335010783</v>
      </c>
      <c r="N11" s="105">
        <v>12</v>
      </c>
      <c r="O11" s="106">
        <v>55</v>
      </c>
      <c r="P11" s="112">
        <f>'Johnston 2'!F8</f>
        <v>71.691964668553297</v>
      </c>
      <c r="Q11" s="75">
        <v>18.3</v>
      </c>
      <c r="R11" s="75">
        <v>57.9</v>
      </c>
      <c r="S11" s="112">
        <f>Sampson!L11</f>
        <v>149.13476087853638</v>
      </c>
      <c r="T11" s="14">
        <v>17.100000000000001</v>
      </c>
      <c r="U11" s="7" t="s">
        <v>54</v>
      </c>
      <c r="V11" s="112">
        <f>Wilson!M11</f>
        <v>174.33292426129341</v>
      </c>
    </row>
    <row r="12" spans="1:22" s="5" customFormat="1" ht="15">
      <c r="A12" s="7">
        <v>8</v>
      </c>
      <c r="B12" t="s">
        <v>78</v>
      </c>
      <c r="C12" t="s">
        <v>110</v>
      </c>
      <c r="D12" t="s">
        <v>111</v>
      </c>
      <c r="E12" s="108" t="s">
        <v>112</v>
      </c>
      <c r="F12" s="14">
        <f t="shared" si="0"/>
        <v>112.22510872593459</v>
      </c>
      <c r="G12" s="110">
        <v>5</v>
      </c>
      <c r="H12" s="14">
        <v>15.5</v>
      </c>
      <c r="I12" s="14">
        <v>53</v>
      </c>
      <c r="J12" s="112">
        <f>Edgecombe!L12</f>
        <v>102.5913948256468</v>
      </c>
      <c r="K12" s="105">
        <v>14.1</v>
      </c>
      <c r="L12" s="106">
        <v>55</v>
      </c>
      <c r="M12" s="112">
        <f>'Johnston 1'!F9</f>
        <v>89.916733159004906</v>
      </c>
      <c r="N12" s="105">
        <v>12.6</v>
      </c>
      <c r="O12" s="106">
        <v>54</v>
      </c>
      <c r="P12" s="112">
        <f>'Johnston 2'!F9</f>
        <v>46.57650042265427</v>
      </c>
      <c r="Q12" s="75">
        <v>19.100000000000001</v>
      </c>
      <c r="R12" s="75">
        <v>55</v>
      </c>
      <c r="S12" s="112">
        <f>Sampson!L12</f>
        <v>156.12212389380531</v>
      </c>
      <c r="T12" s="14">
        <v>16.2</v>
      </c>
      <c r="U12" s="7" t="s">
        <v>54</v>
      </c>
      <c r="V12" s="112">
        <f>Wilson!M12</f>
        <v>165.91879132856175</v>
      </c>
    </row>
    <row r="13" spans="1:22" s="5" customFormat="1" ht="15">
      <c r="A13" s="7">
        <v>5</v>
      </c>
      <c r="B13" t="s">
        <v>78</v>
      </c>
      <c r="C13" t="s">
        <v>107</v>
      </c>
      <c r="D13" t="s">
        <v>108</v>
      </c>
      <c r="E13" s="108" t="s">
        <v>101</v>
      </c>
      <c r="F13" s="14">
        <f t="shared" si="0"/>
        <v>111.63511009876656</v>
      </c>
      <c r="G13" s="110">
        <v>5</v>
      </c>
      <c r="H13" s="14">
        <v>15.9</v>
      </c>
      <c r="I13" s="14">
        <v>50</v>
      </c>
      <c r="J13" s="112">
        <f>Edgecombe!L9</f>
        <v>77.214302354217551</v>
      </c>
      <c r="K13" s="105">
        <v>14.8</v>
      </c>
      <c r="L13" s="106">
        <v>55</v>
      </c>
      <c r="M13" s="112">
        <f>'Johnston 1'!F6</f>
        <v>94.232151744732619</v>
      </c>
      <c r="N13" s="105">
        <v>13</v>
      </c>
      <c r="O13" s="106">
        <v>54</v>
      </c>
      <c r="P13" s="112">
        <f>'Johnston 2'!F6</f>
        <v>42.899408284023671</v>
      </c>
      <c r="Q13" s="75">
        <v>19.399999999999999</v>
      </c>
      <c r="R13" s="75">
        <v>55.1</v>
      </c>
      <c r="S13" s="112">
        <f>Sampson!L9</f>
        <v>165.17900414685337</v>
      </c>
      <c r="T13" s="14">
        <v>16.2</v>
      </c>
      <c r="U13" s="7" t="s">
        <v>54</v>
      </c>
      <c r="V13" s="112">
        <f>Wilson!M9</f>
        <v>178.65068396400559</v>
      </c>
    </row>
    <row r="14" spans="1:22" s="5" customFormat="1" ht="15">
      <c r="A14" s="7">
        <v>1</v>
      </c>
      <c r="B14" t="s">
        <v>75</v>
      </c>
      <c r="C14" t="s">
        <v>94</v>
      </c>
      <c r="D14"/>
      <c r="E14" s="107" t="s">
        <v>138</v>
      </c>
      <c r="F14" s="14">
        <f t="shared" si="0"/>
        <v>110.66928605854307</v>
      </c>
      <c r="G14" s="110">
        <v>5</v>
      </c>
      <c r="H14" s="14">
        <v>15.2</v>
      </c>
      <c r="I14" s="14">
        <v>52</v>
      </c>
      <c r="J14" s="112">
        <f>Edgecombe!L5</f>
        <v>122.93208911016301</v>
      </c>
      <c r="K14" s="105">
        <v>14.1</v>
      </c>
      <c r="L14" s="106">
        <v>54</v>
      </c>
      <c r="M14" s="112">
        <f>'Johnston 1'!F2</f>
        <v>78.889209281013734</v>
      </c>
      <c r="N14" s="105">
        <v>10</v>
      </c>
      <c r="O14" s="106">
        <v>53</v>
      </c>
      <c r="P14" s="112">
        <f>'Johnston 2'!F2</f>
        <v>71.208056157888933</v>
      </c>
      <c r="Q14" s="75">
        <v>16.2</v>
      </c>
      <c r="R14" s="75">
        <v>58.6</v>
      </c>
      <c r="S14" s="112">
        <f>Sampson!L5</f>
        <v>135.38291662162371</v>
      </c>
      <c r="T14" s="14">
        <v>16.8</v>
      </c>
      <c r="U14" s="7" t="s">
        <v>54</v>
      </c>
      <c r="V14" s="112">
        <f>Wilson!M5</f>
        <v>144.93415912202605</v>
      </c>
    </row>
    <row r="15" spans="1:22" s="5" customFormat="1" ht="15">
      <c r="A15" s="7">
        <v>11</v>
      </c>
      <c r="B15" t="s">
        <v>74</v>
      </c>
      <c r="C15" t="s">
        <v>93</v>
      </c>
      <c r="D15" t="s">
        <v>143</v>
      </c>
      <c r="E15" s="107" t="s">
        <v>139</v>
      </c>
      <c r="F15" s="14">
        <f t="shared" si="0"/>
        <v>107.30076827582297</v>
      </c>
      <c r="G15" s="110">
        <v>5</v>
      </c>
      <c r="H15" s="14">
        <v>16.7</v>
      </c>
      <c r="I15" s="14">
        <v>53</v>
      </c>
      <c r="J15" s="112">
        <f>Edgecombe!L15</f>
        <v>120.75758281694078</v>
      </c>
      <c r="K15" s="105">
        <v>13.6</v>
      </c>
      <c r="L15" s="106">
        <v>55</v>
      </c>
      <c r="M15" s="112">
        <f>'Johnston 1'!F12</f>
        <v>91.293322062552832</v>
      </c>
      <c r="N15" s="105">
        <v>12.9</v>
      </c>
      <c r="O15" s="106">
        <v>55</v>
      </c>
      <c r="P15" s="112">
        <f>'Johnston 2'!F12</f>
        <v>66.245952115517326</v>
      </c>
      <c r="Q15" s="75">
        <v>16</v>
      </c>
      <c r="R15" s="75">
        <v>58.9</v>
      </c>
      <c r="S15" s="112">
        <f>Sampson!L15</f>
        <v>113.70305827094381</v>
      </c>
      <c r="T15" s="14">
        <v>17.3</v>
      </c>
      <c r="U15" s="7" t="s">
        <v>54</v>
      </c>
      <c r="V15" s="112">
        <f>Wilson!M15</f>
        <v>144.50392611316011</v>
      </c>
    </row>
    <row r="16" spans="1:22" s="5" customFormat="1" ht="15">
      <c r="A16" s="7">
        <v>14</v>
      </c>
      <c r="B16" t="s">
        <v>77</v>
      </c>
      <c r="C16" s="137" t="s">
        <v>90</v>
      </c>
      <c r="D16" s="137" t="s">
        <v>88</v>
      </c>
      <c r="E16" s="109" t="s">
        <v>91</v>
      </c>
      <c r="F16" s="14">
        <f t="shared" si="0"/>
        <v>106.77840794207631</v>
      </c>
      <c r="G16" s="110">
        <v>5</v>
      </c>
      <c r="H16" s="14">
        <v>15.8</v>
      </c>
      <c r="I16" s="14">
        <v>54</v>
      </c>
      <c r="J16" s="112">
        <f>Edgecombe!L18</f>
        <v>163.76690117877277</v>
      </c>
      <c r="K16" s="105">
        <v>14.8</v>
      </c>
      <c r="L16" s="106">
        <v>55</v>
      </c>
      <c r="M16" s="112">
        <f>'Johnston 1'!F15</f>
        <v>72.356830803991116</v>
      </c>
      <c r="N16" s="105">
        <v>12.5</v>
      </c>
      <c r="O16" s="106">
        <v>55</v>
      </c>
      <c r="P16" s="112">
        <f>'Johnston 2'!F15</f>
        <v>58.510562273104078</v>
      </c>
      <c r="Q16" s="104">
        <v>17.399999999999999</v>
      </c>
      <c r="R16" s="104">
        <v>58.3</v>
      </c>
      <c r="S16" s="112">
        <f>Sampson!L18</f>
        <v>74.81633881975111</v>
      </c>
      <c r="T16" s="14">
        <v>16.7</v>
      </c>
      <c r="U16" s="7" t="s">
        <v>54</v>
      </c>
      <c r="V16" s="112">
        <f>Wilson!M18</f>
        <v>164.4414066347625</v>
      </c>
    </row>
    <row r="17" spans="1:22" s="5" customFormat="1" ht="15">
      <c r="A17" s="7">
        <v>3</v>
      </c>
      <c r="B17" t="s">
        <v>81</v>
      </c>
      <c r="C17" t="s">
        <v>122</v>
      </c>
      <c r="D17" t="s">
        <v>123</v>
      </c>
      <c r="E17" s="107" t="s">
        <v>120</v>
      </c>
      <c r="F17" s="14">
        <f t="shared" si="0"/>
        <v>106.55822766785077</v>
      </c>
      <c r="G17" s="110">
        <v>5</v>
      </c>
      <c r="H17" s="14">
        <v>16.3</v>
      </c>
      <c r="I17" s="14">
        <v>54</v>
      </c>
      <c r="J17" s="112">
        <f>Edgecombe!L7</f>
        <v>92.014233797698367</v>
      </c>
      <c r="K17" s="105">
        <v>14.9</v>
      </c>
      <c r="L17" s="106">
        <v>59</v>
      </c>
      <c r="M17" s="112">
        <f>'Johnston 1'!F4</f>
        <v>70.591162970745998</v>
      </c>
      <c r="N17" s="105">
        <v>12.5</v>
      </c>
      <c r="O17" s="106">
        <v>59</v>
      </c>
      <c r="P17" s="112">
        <f>'Johnston 2'!F4</f>
        <v>61.815739073264155</v>
      </c>
      <c r="Q17" s="75">
        <v>18.8</v>
      </c>
      <c r="R17" s="75">
        <v>57.9</v>
      </c>
      <c r="S17" s="112">
        <f>Sampson!L7</f>
        <v>139.62190169444054</v>
      </c>
      <c r="T17" s="14">
        <v>16.5</v>
      </c>
      <c r="U17" s="7" t="s">
        <v>54</v>
      </c>
      <c r="V17" s="112">
        <f>Wilson!M7</f>
        <v>168.74810080310482</v>
      </c>
    </row>
    <row r="18" spans="1:22" s="5" customFormat="1" ht="15">
      <c r="A18" s="7">
        <v>12</v>
      </c>
      <c r="B18" t="s">
        <v>75</v>
      </c>
      <c r="C18" t="s">
        <v>150</v>
      </c>
      <c r="D18" t="s">
        <v>141</v>
      </c>
      <c r="E18" s="107" t="s">
        <v>139</v>
      </c>
      <c r="F18" s="14">
        <f t="shared" si="0"/>
        <v>106.54157907803071</v>
      </c>
      <c r="G18" s="110">
        <v>5</v>
      </c>
      <c r="H18" s="14">
        <v>16.399999999999999</v>
      </c>
      <c r="I18" s="14">
        <v>53</v>
      </c>
      <c r="J18" s="112">
        <f>Edgecombe!L16</f>
        <v>134.82663853408854</v>
      </c>
      <c r="K18" s="105">
        <v>14.2</v>
      </c>
      <c r="L18" s="106">
        <v>55</v>
      </c>
      <c r="M18" s="112">
        <f>'Johnston 1'!F13</f>
        <v>77.950087295881687</v>
      </c>
      <c r="N18" s="105">
        <v>13.1</v>
      </c>
      <c r="O18" s="106">
        <v>56</v>
      </c>
      <c r="P18" s="112">
        <f>'Johnston 2'!F13</f>
        <v>83.216133550581716</v>
      </c>
      <c r="Q18" s="75">
        <v>16.7</v>
      </c>
      <c r="R18" s="75">
        <v>59.1</v>
      </c>
      <c r="S18" s="112">
        <f>Sampson!L16</f>
        <v>86.959658028319524</v>
      </c>
      <c r="T18" s="14">
        <v>17.100000000000001</v>
      </c>
      <c r="U18" s="7" t="s">
        <v>54</v>
      </c>
      <c r="V18" s="112">
        <f>Wilson!M16</f>
        <v>149.75537798128212</v>
      </c>
    </row>
    <row r="19" spans="1:22" s="5" customFormat="1" ht="15">
      <c r="A19" s="7">
        <v>17</v>
      </c>
      <c r="B19" t="s">
        <v>80</v>
      </c>
      <c r="C19" t="s">
        <v>102</v>
      </c>
      <c r="D19" t="s">
        <v>100</v>
      </c>
      <c r="E19" s="107" t="s">
        <v>97</v>
      </c>
      <c r="F19" s="14">
        <f t="shared" si="0"/>
        <v>101.60276670791286</v>
      </c>
      <c r="G19" s="110">
        <v>5</v>
      </c>
      <c r="H19" s="14">
        <v>16.399999999999999</v>
      </c>
      <c r="I19" s="14">
        <v>54</v>
      </c>
      <c r="J19" s="112">
        <f>Edgecombe!L21</f>
        <v>173.70922717500551</v>
      </c>
      <c r="K19" s="105">
        <v>16.100000000000001</v>
      </c>
      <c r="L19" s="106">
        <v>56</v>
      </c>
      <c r="M19" s="112">
        <f>'Johnston 1'!F18</f>
        <v>30.655272118248398</v>
      </c>
      <c r="N19" s="105">
        <v>13</v>
      </c>
      <c r="O19" s="106">
        <v>56</v>
      </c>
      <c r="P19" s="112">
        <f>'Johnston 2'!F18</f>
        <v>51.603636051796585</v>
      </c>
      <c r="Q19" s="104">
        <v>19</v>
      </c>
      <c r="R19" s="104">
        <v>55.8</v>
      </c>
      <c r="S19" s="112">
        <f>Sampson!L21</f>
        <v>87.203776553894571</v>
      </c>
      <c r="T19" s="14">
        <v>17.2</v>
      </c>
      <c r="U19" s="7" t="s">
        <v>54</v>
      </c>
      <c r="V19" s="112">
        <f>Wilson!M21</f>
        <v>164.84192164061926</v>
      </c>
    </row>
    <row r="20" spans="1:22" s="5" customFormat="1" ht="15">
      <c r="A20" s="7">
        <v>16</v>
      </c>
      <c r="B20" t="s">
        <v>74</v>
      </c>
      <c r="C20" t="s">
        <v>92</v>
      </c>
      <c r="D20" s="29" t="s">
        <v>145</v>
      </c>
      <c r="E20" s="107" t="s">
        <v>140</v>
      </c>
      <c r="F20" s="14">
        <f t="shared" si="0"/>
        <v>98.474834435133317</v>
      </c>
      <c r="G20" s="110">
        <v>5</v>
      </c>
      <c r="H20" s="14">
        <v>16.3</v>
      </c>
      <c r="I20" s="14">
        <v>56</v>
      </c>
      <c r="J20" s="112">
        <f>Edgecombe!L20</f>
        <v>156.22196837081756</v>
      </c>
      <c r="K20" s="105">
        <v>15.8</v>
      </c>
      <c r="L20" s="106">
        <v>56</v>
      </c>
      <c r="M20" s="112">
        <f>'Johnston 1'!F17</f>
        <v>43.237136695080622</v>
      </c>
      <c r="N20" s="105">
        <v>12.8</v>
      </c>
      <c r="O20" s="106">
        <v>56</v>
      </c>
      <c r="P20" s="112">
        <f>'Johnston 2'!F17</f>
        <v>60.179434092477578</v>
      </c>
      <c r="Q20" s="104">
        <v>18.8</v>
      </c>
      <c r="R20" s="104">
        <v>57.7</v>
      </c>
      <c r="S20" s="112">
        <f>Sampson!L20</f>
        <v>83.156852269321476</v>
      </c>
      <c r="T20" s="14">
        <v>17.2</v>
      </c>
      <c r="U20" s="7" t="s">
        <v>54</v>
      </c>
      <c r="V20" s="112">
        <f>Wilson!M20</f>
        <v>149.57878074796932</v>
      </c>
    </row>
    <row r="21" spans="1:22" s="5" customFormat="1" ht="15">
      <c r="A21" s="120">
        <v>15</v>
      </c>
      <c r="B21" s="135" t="s">
        <v>79</v>
      </c>
      <c r="C21" s="135" t="s">
        <v>116</v>
      </c>
      <c r="D21" s="135" t="s">
        <v>114</v>
      </c>
      <c r="E21" s="136" t="s">
        <v>117</v>
      </c>
      <c r="F21" s="113">
        <f t="shared" si="0"/>
        <v>98.305419483098632</v>
      </c>
      <c r="G21" s="114">
        <v>5</v>
      </c>
      <c r="H21" s="115">
        <v>16.3</v>
      </c>
      <c r="I21" s="115">
        <v>54</v>
      </c>
      <c r="J21" s="116">
        <f>Edgecombe!L19</f>
        <v>126.39317829354171</v>
      </c>
      <c r="K21" s="117">
        <v>15.2</v>
      </c>
      <c r="L21" s="118">
        <v>55</v>
      </c>
      <c r="M21" s="116">
        <f>'Johnston 1'!F16</f>
        <v>59.456000505605104</v>
      </c>
      <c r="N21" s="138">
        <v>12.7</v>
      </c>
      <c r="O21" s="118">
        <v>54</v>
      </c>
      <c r="P21" s="116">
        <f>'Johnston 2'!F16</f>
        <v>58.73332353265463</v>
      </c>
      <c r="Q21" s="119">
        <v>19.899999999999999</v>
      </c>
      <c r="R21" s="119">
        <v>54.8</v>
      </c>
      <c r="S21" s="116">
        <f>Sampson!L19</f>
        <v>86.88338142929895</v>
      </c>
      <c r="T21" s="115">
        <v>16.8</v>
      </c>
      <c r="U21" s="120" t="s">
        <v>54</v>
      </c>
      <c r="V21" s="116">
        <f>Wilson!M19</f>
        <v>160.06121365439267</v>
      </c>
    </row>
    <row r="22" spans="1:22" s="5" customFormat="1">
      <c r="A22" s="7"/>
      <c r="B22" s="18"/>
      <c r="C22" s="18"/>
      <c r="D22" s="18"/>
      <c r="E22" s="16"/>
      <c r="F22" s="7"/>
      <c r="G22" s="12"/>
      <c r="H22" s="13"/>
      <c r="I22" s="14"/>
      <c r="J22" s="14"/>
      <c r="K22" s="7"/>
      <c r="L22" s="15"/>
      <c r="N22" s="7"/>
      <c r="O22" s="15"/>
    </row>
    <row r="23" spans="1:22" s="5" customFormat="1">
      <c r="A23" s="21" t="s">
        <v>147</v>
      </c>
      <c r="B23" s="31"/>
      <c r="C23" s="31"/>
      <c r="E23" s="16"/>
      <c r="F23" s="7"/>
      <c r="G23" s="12"/>
      <c r="H23" s="13"/>
      <c r="I23" s="14"/>
      <c r="J23" s="14"/>
      <c r="K23" s="7"/>
      <c r="L23" s="15"/>
      <c r="N23" s="7"/>
      <c r="O23" s="15"/>
    </row>
    <row r="24" spans="1:22" s="5" customFormat="1">
      <c r="A24" s="8"/>
      <c r="B24" s="21"/>
      <c r="C24" s="21"/>
      <c r="D24" s="21"/>
      <c r="E24" s="18"/>
      <c r="F24" s="7"/>
      <c r="G24" s="12"/>
      <c r="H24" s="13"/>
      <c r="I24" s="14"/>
      <c r="J24" s="14"/>
      <c r="K24" s="7"/>
      <c r="L24" s="15"/>
      <c r="N24" s="7"/>
      <c r="O24" s="15"/>
    </row>
    <row r="25" spans="1:22" s="5" customFormat="1">
      <c r="A25" s="21" t="s">
        <v>148</v>
      </c>
      <c r="B25" s="31"/>
      <c r="C25" s="31"/>
      <c r="D25" s="31"/>
      <c r="F25" s="7"/>
      <c r="G25" s="12"/>
      <c r="H25" s="13"/>
      <c r="I25" s="14"/>
      <c r="J25" s="14"/>
      <c r="K25" s="7"/>
      <c r="L25" s="15"/>
      <c r="N25" s="7"/>
      <c r="O25" s="15"/>
    </row>
    <row r="26" spans="1:22" s="5" customFormat="1">
      <c r="A26" s="7"/>
      <c r="B26" s="18"/>
      <c r="C26" s="18"/>
      <c r="D26" s="18"/>
      <c r="E26" s="18"/>
      <c r="F26" s="7"/>
      <c r="G26" s="12"/>
      <c r="H26" s="13"/>
      <c r="I26" s="14"/>
      <c r="J26" s="14"/>
      <c r="K26" s="7"/>
      <c r="L26" s="15"/>
      <c r="N26" s="7"/>
      <c r="O26" s="15"/>
    </row>
    <row r="27" spans="1:22" s="5" customFormat="1">
      <c r="A27" s="32" t="s">
        <v>149</v>
      </c>
      <c r="B27" s="7"/>
      <c r="F27" s="7"/>
      <c r="G27" s="12"/>
      <c r="H27" s="13"/>
      <c r="I27" s="14"/>
      <c r="J27" s="14"/>
      <c r="K27" s="7"/>
      <c r="L27" s="15"/>
      <c r="N27" s="7"/>
      <c r="O27" s="15"/>
    </row>
    <row r="28" spans="1:22" s="5" customFormat="1">
      <c r="A28" s="7"/>
      <c r="B28" s="18"/>
      <c r="C28" s="18"/>
      <c r="D28" s="16"/>
      <c r="E28" s="16"/>
      <c r="F28" s="7"/>
      <c r="G28" s="12"/>
      <c r="H28" s="13"/>
      <c r="I28" s="14"/>
      <c r="J28" s="14"/>
      <c r="K28" s="7"/>
      <c r="L28" s="15"/>
      <c r="N28" s="7"/>
      <c r="O28" s="15"/>
    </row>
    <row r="29" spans="1:22" s="5" customFormat="1">
      <c r="A29" s="7"/>
      <c r="B29" s="7"/>
      <c r="F29" s="7"/>
      <c r="G29" s="12"/>
      <c r="H29" s="13"/>
      <c r="I29" s="14"/>
      <c r="J29" s="14"/>
      <c r="K29" s="7"/>
      <c r="L29" s="15"/>
      <c r="N29" s="7"/>
      <c r="O29" s="15"/>
    </row>
    <row r="30" spans="1:22" s="5" customFormat="1">
      <c r="B30" s="18"/>
      <c r="C30" s="18"/>
      <c r="D30" s="18"/>
      <c r="E30" s="18"/>
      <c r="F30" s="7"/>
      <c r="G30" s="12"/>
      <c r="H30" s="13"/>
      <c r="I30" s="14"/>
      <c r="J30" s="14"/>
      <c r="K30" s="7"/>
      <c r="L30" s="15"/>
      <c r="N30" s="7"/>
      <c r="O30" s="15"/>
    </row>
    <row r="31" spans="1:22" s="5" customFormat="1">
      <c r="A31" s="7"/>
      <c r="B31" s="7"/>
      <c r="F31" s="7"/>
      <c r="G31" s="12"/>
      <c r="H31" s="13"/>
      <c r="I31" s="14"/>
      <c r="J31" s="14"/>
      <c r="K31" s="7"/>
      <c r="L31" s="15"/>
      <c r="N31" s="7"/>
      <c r="O31" s="15"/>
    </row>
    <row r="32" spans="1:22" s="5" customFormat="1">
      <c r="A32" s="7"/>
      <c r="B32" s="18"/>
      <c r="C32" s="18"/>
      <c r="D32" s="18"/>
      <c r="E32" s="18"/>
      <c r="F32" s="7"/>
      <c r="G32" s="12"/>
      <c r="H32" s="13"/>
      <c r="I32" s="14"/>
      <c r="J32" s="14"/>
      <c r="K32" s="7"/>
      <c r="L32" s="15"/>
      <c r="N32" s="7"/>
      <c r="O32" s="15"/>
    </row>
    <row r="33" spans="1:15" s="5" customFormat="1">
      <c r="A33" s="7"/>
      <c r="B33" s="7"/>
      <c r="F33" s="7"/>
      <c r="G33" s="12"/>
      <c r="H33" s="13"/>
      <c r="I33" s="14"/>
      <c r="J33" s="14"/>
      <c r="K33" s="7"/>
      <c r="L33" s="15"/>
      <c r="N33" s="7"/>
      <c r="O33" s="15"/>
    </row>
    <row r="34" spans="1:15" s="5" customFormat="1">
      <c r="A34" s="7"/>
      <c r="B34" s="18"/>
      <c r="C34" s="18"/>
      <c r="D34" s="18"/>
      <c r="E34" s="18"/>
      <c r="F34" s="7"/>
      <c r="G34" s="12"/>
      <c r="H34" s="13"/>
      <c r="I34" s="14"/>
      <c r="J34" s="14"/>
      <c r="K34" s="7"/>
      <c r="L34" s="15"/>
      <c r="N34" s="7"/>
      <c r="O34" s="15"/>
    </row>
    <row r="35" spans="1:15" s="5" customFormat="1">
      <c r="A35" s="7"/>
      <c r="B35" s="7"/>
      <c r="F35" s="7"/>
      <c r="G35" s="12"/>
      <c r="H35" s="13"/>
      <c r="I35" s="14"/>
      <c r="J35" s="14"/>
      <c r="K35" s="7"/>
      <c r="L35" s="15"/>
      <c r="N35" s="7"/>
      <c r="O35" s="15"/>
    </row>
    <row r="36" spans="1:15" s="5" customFormat="1">
      <c r="A36" s="7"/>
      <c r="B36" s="19"/>
      <c r="C36" s="19"/>
      <c r="F36" s="7"/>
      <c r="G36" s="12"/>
      <c r="H36" s="13"/>
      <c r="I36" s="14"/>
      <c r="J36" s="14"/>
      <c r="K36" s="7"/>
      <c r="L36" s="15"/>
      <c r="N36" s="7"/>
      <c r="O36" s="15"/>
    </row>
    <row r="37" spans="1:15" s="5" customFormat="1">
      <c r="A37" s="7"/>
      <c r="B37" s="7"/>
      <c r="F37" s="7"/>
      <c r="G37" s="12"/>
      <c r="H37" s="13"/>
      <c r="I37" s="14"/>
      <c r="J37" s="14"/>
      <c r="K37" s="7"/>
      <c r="L37" s="15"/>
      <c r="N37" s="7"/>
      <c r="O37" s="15"/>
    </row>
    <row r="38" spans="1:15" s="5" customFormat="1">
      <c r="A38" s="7"/>
      <c r="B38" s="18"/>
      <c r="F38" s="7"/>
      <c r="G38" s="12"/>
      <c r="H38" s="13"/>
      <c r="I38" s="14"/>
      <c r="J38" s="14"/>
      <c r="K38" s="7"/>
      <c r="L38" s="15"/>
      <c r="N38" s="7"/>
      <c r="O38" s="15"/>
    </row>
    <row r="39" spans="1:15" s="5" customFormat="1">
      <c r="A39" s="7"/>
      <c r="B39" s="7"/>
      <c r="F39" s="7"/>
      <c r="G39" s="12"/>
      <c r="H39" s="13"/>
      <c r="I39" s="14"/>
      <c r="J39" s="14"/>
      <c r="K39" s="7"/>
      <c r="L39" s="15"/>
      <c r="N39" s="7"/>
      <c r="O39" s="15"/>
    </row>
    <row r="40" spans="1:15" s="5" customFormat="1">
      <c r="A40" s="7"/>
      <c r="B40" s="18"/>
      <c r="C40" s="18"/>
      <c r="D40" s="18"/>
      <c r="E40" s="18"/>
      <c r="F40" s="7"/>
      <c r="G40" s="12"/>
      <c r="H40" s="13"/>
      <c r="I40" s="14"/>
      <c r="J40" s="14"/>
      <c r="K40" s="7"/>
      <c r="L40" s="15"/>
      <c r="N40" s="7"/>
      <c r="O40" s="15"/>
    </row>
    <row r="41" spans="1:15" s="5" customFormat="1">
      <c r="A41" s="7"/>
      <c r="B41" s="7"/>
      <c r="F41" s="16"/>
      <c r="G41" s="12"/>
      <c r="H41" s="13"/>
      <c r="I41" s="14"/>
      <c r="J41" s="14"/>
      <c r="K41" s="7"/>
      <c r="L41" s="15"/>
      <c r="N41" s="7"/>
      <c r="O41" s="15"/>
    </row>
    <row r="42" spans="1:15" s="5" customFormat="1">
      <c r="A42" s="17"/>
      <c r="G42" s="17"/>
      <c r="H42" s="20"/>
      <c r="I42" s="14"/>
      <c r="J42" s="14"/>
      <c r="K42" s="17"/>
      <c r="L42" s="15"/>
      <c r="N42" s="17"/>
      <c r="O42" s="15"/>
    </row>
    <row r="43" spans="1:15" s="5" customFormat="1">
      <c r="A43" s="16"/>
      <c r="B43" s="7"/>
      <c r="C43" s="16"/>
      <c r="E43" s="16"/>
      <c r="F43" s="16"/>
      <c r="J43" s="21"/>
      <c r="K43" s="22"/>
      <c r="L43" s="14"/>
      <c r="N43" s="22"/>
      <c r="O43" s="14"/>
    </row>
    <row r="44" spans="1:15" s="5" customFormat="1">
      <c r="A44" s="16"/>
      <c r="D44" s="16"/>
      <c r="F44" s="16"/>
      <c r="G44" s="17"/>
      <c r="H44" s="17"/>
      <c r="I44" s="17"/>
      <c r="K44" s="23"/>
      <c r="L44" s="16"/>
      <c r="N44" s="23"/>
      <c r="O44" s="16"/>
    </row>
    <row r="45" spans="1:15" s="5" customFormat="1">
      <c r="A45" s="16"/>
      <c r="B45" s="16"/>
      <c r="C45" s="24"/>
      <c r="E45" s="16"/>
      <c r="F45" s="16"/>
      <c r="G45" s="17"/>
      <c r="H45" s="17"/>
      <c r="I45" s="17"/>
      <c r="J45" s="16"/>
      <c r="K45" s="25"/>
      <c r="L45" s="16"/>
      <c r="N45" s="25"/>
      <c r="O45" s="16"/>
    </row>
    <row r="48" spans="1:15">
      <c r="F48" s="26"/>
    </row>
    <row r="49" spans="1:7">
      <c r="F49" s="27"/>
    </row>
    <row r="50" spans="1:7">
      <c r="F50" s="19"/>
    </row>
    <row r="51" spans="1:7" s="19" customFormat="1">
      <c r="A51" s="16"/>
      <c r="F51" s="17"/>
    </row>
    <row r="52" spans="1:7">
      <c r="F52" s="19"/>
    </row>
    <row r="53" spans="1:7">
      <c r="F53" s="19"/>
      <c r="G53" s="19"/>
    </row>
    <row r="54" spans="1:7">
      <c r="F54" s="19"/>
      <c r="G54" s="19"/>
    </row>
    <row r="55" spans="1:7">
      <c r="F55" s="19"/>
      <c r="G55" s="19"/>
    </row>
    <row r="56" spans="1:7">
      <c r="F56" s="19"/>
      <c r="G56" s="19"/>
    </row>
    <row r="57" spans="1:7">
      <c r="F57" s="19"/>
      <c r="G57" s="19"/>
    </row>
    <row r="58" spans="1:7">
      <c r="D58" s="18"/>
      <c r="E58" s="18"/>
      <c r="F58" s="19"/>
      <c r="G58" s="19"/>
    </row>
    <row r="59" spans="1:7">
      <c r="F59" s="19"/>
      <c r="G59" s="19"/>
    </row>
    <row r="60" spans="1:7">
      <c r="F60" s="19"/>
      <c r="G60" s="19"/>
    </row>
    <row r="61" spans="1:7">
      <c r="F61" s="19"/>
      <c r="G61" s="19"/>
    </row>
    <row r="62" spans="1:7">
      <c r="F62" s="19"/>
      <c r="G62" s="19"/>
    </row>
    <row r="63" spans="1:7">
      <c r="F63" s="19"/>
      <c r="G63" s="19"/>
    </row>
    <row r="64" spans="1:7">
      <c r="F64" s="19"/>
      <c r="G64" s="19"/>
    </row>
    <row r="65" spans="2:7">
      <c r="F65" s="19"/>
      <c r="G65" s="19"/>
    </row>
    <row r="66" spans="2:7">
      <c r="D66" s="18"/>
      <c r="E66" s="18"/>
      <c r="F66" s="19"/>
      <c r="G66" s="19"/>
    </row>
    <row r="67" spans="2:7">
      <c r="D67" s="19"/>
      <c r="E67" s="19"/>
      <c r="F67" s="28"/>
      <c r="G67" s="19"/>
    </row>
    <row r="68" spans="2:7">
      <c r="B68" s="19"/>
      <c r="C68" s="19"/>
      <c r="D68" s="19"/>
      <c r="E68" s="18"/>
      <c r="F68" s="19"/>
      <c r="G68" s="19"/>
    </row>
    <row r="69" spans="2:7">
      <c r="B69" s="19"/>
      <c r="C69" s="19"/>
      <c r="D69" s="19"/>
      <c r="E69" s="19"/>
      <c r="F69" s="19"/>
      <c r="G69" s="19"/>
    </row>
    <row r="70" spans="2:7">
      <c r="B70" s="19"/>
      <c r="C70" s="19"/>
      <c r="D70" s="19"/>
      <c r="E70" s="19"/>
      <c r="F70" s="19"/>
      <c r="G70" s="19"/>
    </row>
    <row r="71" spans="2:7">
      <c r="B71" s="19"/>
      <c r="C71" s="19"/>
      <c r="D71" s="19"/>
      <c r="E71" s="19"/>
      <c r="G71" s="19"/>
    </row>
  </sheetData>
  <sortState ref="A5:V21">
    <sortCondition descending="1" ref="F5:F21"/>
  </sortState>
  <mergeCells count="6">
    <mergeCell ref="T2:V2"/>
    <mergeCell ref="F2:G2"/>
    <mergeCell ref="H2:J2"/>
    <mergeCell ref="K2:M2"/>
    <mergeCell ref="N2:P2"/>
    <mergeCell ref="Q2:S2"/>
  </mergeCells>
  <phoneticPr fontId="17" type="noConversion"/>
  <printOptions gridLines="1"/>
  <pageMargins left="0.7" right="0.7" top="1" bottom="0.75" header="0.3" footer="0.3"/>
  <pageSetup paperSize="5" orientation="landscape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V71"/>
  <sheetViews>
    <sheetView topLeftCell="B1" workbookViewId="0">
      <selection activeCell="B9" sqref="B9"/>
    </sheetView>
  </sheetViews>
  <sheetFormatPr defaultColWidth="8.85546875" defaultRowHeight="12.75"/>
  <cols>
    <col min="1" max="1" width="4.42578125" style="16" customWidth="1"/>
    <col min="2" max="2" width="16.140625" style="16" customWidth="1"/>
    <col min="3" max="3" width="11.42578125" style="16" customWidth="1"/>
    <col min="4" max="4" width="20.140625" style="16" customWidth="1"/>
    <col min="5" max="5" width="8.28515625" style="16" customWidth="1"/>
    <col min="6" max="6" width="8" style="16" customWidth="1"/>
    <col min="7" max="7" width="5.42578125" style="17" customWidth="1"/>
    <col min="8" max="9" width="6.7109375" style="17" customWidth="1"/>
    <col min="10" max="22" width="6.7109375" style="16" customWidth="1"/>
    <col min="23" max="16384" width="8.85546875" style="16"/>
  </cols>
  <sheetData>
    <row r="1" spans="1:22" s="5" customFormat="1" ht="20.25">
      <c r="A1" s="4" t="s">
        <v>151</v>
      </c>
      <c r="B1" s="4"/>
      <c r="C1" s="4"/>
      <c r="D1" s="4"/>
      <c r="E1" s="4"/>
      <c r="F1" s="4"/>
      <c r="G1" s="4"/>
      <c r="H1" s="4"/>
      <c r="I1" s="4"/>
      <c r="J1" s="4"/>
      <c r="K1" s="30"/>
      <c r="L1" s="33"/>
      <c r="M1" s="30"/>
      <c r="N1" s="30"/>
      <c r="O1" s="33"/>
      <c r="P1" s="30"/>
      <c r="Q1" s="30"/>
      <c r="R1" s="30"/>
      <c r="S1" s="30"/>
      <c r="T1" s="30"/>
      <c r="U1" s="30"/>
      <c r="V1" s="30"/>
    </row>
    <row r="2" spans="1:22" s="35" customFormat="1" ht="15" customHeight="1">
      <c r="A2" s="34"/>
      <c r="E2" s="36"/>
      <c r="F2" s="140" t="s">
        <v>155</v>
      </c>
      <c r="G2" s="142"/>
      <c r="H2" s="140" t="s">
        <v>152</v>
      </c>
      <c r="I2" s="141"/>
      <c r="J2" s="142"/>
      <c r="K2" s="143" t="s">
        <v>16</v>
      </c>
      <c r="L2" s="144"/>
      <c r="M2" s="145"/>
      <c r="N2" s="143" t="s">
        <v>17</v>
      </c>
      <c r="O2" s="144"/>
      <c r="P2" s="145"/>
      <c r="Q2" s="140" t="s">
        <v>153</v>
      </c>
      <c r="R2" s="141"/>
      <c r="S2" s="142"/>
      <c r="T2" s="140" t="s">
        <v>154</v>
      </c>
      <c r="U2" s="141"/>
      <c r="V2" s="142"/>
    </row>
    <row r="3" spans="1:22" s="38" customFormat="1" ht="90.75">
      <c r="F3" s="39" t="s">
        <v>156</v>
      </c>
      <c r="G3" s="37" t="s">
        <v>157</v>
      </c>
      <c r="H3" s="38" t="s">
        <v>131</v>
      </c>
      <c r="I3" s="38" t="s">
        <v>158</v>
      </c>
      <c r="J3" s="37" t="s">
        <v>133</v>
      </c>
      <c r="K3" s="39" t="s">
        <v>131</v>
      </c>
      <c r="L3" s="38" t="s">
        <v>158</v>
      </c>
      <c r="M3" s="37" t="s">
        <v>133</v>
      </c>
      <c r="N3" s="39" t="s">
        <v>131</v>
      </c>
      <c r="O3" s="38" t="s">
        <v>158</v>
      </c>
      <c r="P3" s="37" t="s">
        <v>133</v>
      </c>
      <c r="Q3" s="39" t="s">
        <v>131</v>
      </c>
      <c r="R3" s="38" t="s">
        <v>158</v>
      </c>
      <c r="S3" s="37" t="s">
        <v>133</v>
      </c>
      <c r="T3" s="39" t="s">
        <v>131</v>
      </c>
      <c r="U3" s="38" t="s">
        <v>158</v>
      </c>
      <c r="V3" s="37" t="s">
        <v>133</v>
      </c>
    </row>
    <row r="4" spans="1:22" s="36" customFormat="1" ht="15">
      <c r="A4" s="101" t="s">
        <v>125</v>
      </c>
      <c r="B4" s="101" t="s">
        <v>73</v>
      </c>
      <c r="C4" s="101" t="s">
        <v>83</v>
      </c>
      <c r="D4" s="101" t="s">
        <v>126</v>
      </c>
      <c r="E4" s="103" t="s">
        <v>85</v>
      </c>
      <c r="F4" s="102" t="s">
        <v>159</v>
      </c>
      <c r="G4" s="103"/>
      <c r="H4" s="101" t="s">
        <v>160</v>
      </c>
      <c r="I4" s="101"/>
      <c r="J4" s="103" t="s">
        <v>159</v>
      </c>
      <c r="K4" s="101" t="s">
        <v>160</v>
      </c>
      <c r="L4" s="101"/>
      <c r="M4" s="103" t="s">
        <v>159</v>
      </c>
      <c r="N4" s="101" t="s">
        <v>160</v>
      </c>
      <c r="O4" s="101"/>
      <c r="P4" s="134" t="s">
        <v>159</v>
      </c>
      <c r="Q4" s="101" t="s">
        <v>160</v>
      </c>
      <c r="R4" s="101"/>
      <c r="S4" s="103" t="s">
        <v>159</v>
      </c>
      <c r="T4" s="101" t="s">
        <v>160</v>
      </c>
      <c r="U4" s="101"/>
      <c r="V4" s="103" t="s">
        <v>159</v>
      </c>
    </row>
    <row r="5" spans="1:22" s="5" customFormat="1" ht="15">
      <c r="A5" s="7">
        <v>1</v>
      </c>
      <c r="B5" t="s">
        <v>75</v>
      </c>
      <c r="C5" t="s">
        <v>94</v>
      </c>
      <c r="D5"/>
      <c r="E5" s="107" t="s">
        <v>138</v>
      </c>
      <c r="F5" s="14">
        <f>(J5+M5+S5+P5+V5)/5</f>
        <v>110.66928605854307</v>
      </c>
      <c r="G5" s="110">
        <v>5</v>
      </c>
      <c r="H5" s="14">
        <v>15.2</v>
      </c>
      <c r="I5" s="14">
        <v>52</v>
      </c>
      <c r="J5" s="111">
        <f>Edgecombe!L5</f>
        <v>122.93208911016301</v>
      </c>
      <c r="K5" s="105">
        <v>14.1</v>
      </c>
      <c r="L5" s="106">
        <v>54</v>
      </c>
      <c r="M5" s="111">
        <f>'Johnston 1'!F2</f>
        <v>78.889209281013734</v>
      </c>
      <c r="N5" s="105">
        <v>10</v>
      </c>
      <c r="O5" s="106">
        <v>53</v>
      </c>
      <c r="P5" s="111">
        <f>'Johnston 2'!F2</f>
        <v>71.208056157888933</v>
      </c>
      <c r="Q5" s="75">
        <v>16.2</v>
      </c>
      <c r="R5" s="75">
        <v>58.6</v>
      </c>
      <c r="S5" s="111">
        <f>Sampson!L5</f>
        <v>135.38291662162371</v>
      </c>
      <c r="T5" s="14">
        <v>16.8</v>
      </c>
      <c r="U5" s="7" t="s">
        <v>54</v>
      </c>
      <c r="V5" s="111">
        <f>Wilson!M5</f>
        <v>144.93415912202605</v>
      </c>
    </row>
    <row r="6" spans="1:22" s="5" customFormat="1" ht="15">
      <c r="A6" s="7">
        <v>2</v>
      </c>
      <c r="B6" t="s">
        <v>81</v>
      </c>
      <c r="C6" t="s">
        <v>118</v>
      </c>
      <c r="D6" t="s">
        <v>119</v>
      </c>
      <c r="E6" s="107" t="s">
        <v>120</v>
      </c>
      <c r="F6" s="14">
        <f t="shared" ref="F6:F21" si="0">(J6+M6+S6+P6+V6)/5</f>
        <v>117.59623662549438</v>
      </c>
      <c r="G6" s="110">
        <v>5</v>
      </c>
      <c r="H6" s="14">
        <v>16.8</v>
      </c>
      <c r="I6" s="14">
        <v>50</v>
      </c>
      <c r="J6" s="112">
        <f>Edgecombe!L6</f>
        <v>97.495197715670159</v>
      </c>
      <c r="K6" s="105">
        <v>14.1</v>
      </c>
      <c r="L6" s="106">
        <v>56</v>
      </c>
      <c r="M6" s="112">
        <f>'Johnston 1'!F3</f>
        <v>86.523648888853771</v>
      </c>
      <c r="N6" s="105">
        <v>12</v>
      </c>
      <c r="O6" s="106">
        <v>55</v>
      </c>
      <c r="P6" s="112">
        <f>'Johnston 2'!F3</f>
        <v>65.133677173810952</v>
      </c>
      <c r="Q6" s="75">
        <v>17.899999999999999</v>
      </c>
      <c r="R6" s="75">
        <v>56.4</v>
      </c>
      <c r="S6" s="112">
        <f>Sampson!L6</f>
        <v>165.85178752352004</v>
      </c>
      <c r="T6" s="14">
        <v>16.5</v>
      </c>
      <c r="U6" s="7" t="s">
        <v>54</v>
      </c>
      <c r="V6" s="112">
        <f>Wilson!M6</f>
        <v>172.976871825617</v>
      </c>
    </row>
    <row r="7" spans="1:22" s="5" customFormat="1" ht="15">
      <c r="A7" s="7">
        <v>3</v>
      </c>
      <c r="B7" t="s">
        <v>81</v>
      </c>
      <c r="C7" t="s">
        <v>122</v>
      </c>
      <c r="D7" t="s">
        <v>123</v>
      </c>
      <c r="E7" s="107" t="s">
        <v>120</v>
      </c>
      <c r="F7" s="14">
        <f t="shared" si="0"/>
        <v>106.55822766785077</v>
      </c>
      <c r="G7" s="110">
        <v>5</v>
      </c>
      <c r="H7" s="14">
        <v>16.3</v>
      </c>
      <c r="I7" s="14">
        <v>54</v>
      </c>
      <c r="J7" s="112">
        <f>Edgecombe!L7</f>
        <v>92.014233797698367</v>
      </c>
      <c r="K7" s="105">
        <v>14.9</v>
      </c>
      <c r="L7" s="106">
        <v>59</v>
      </c>
      <c r="M7" s="112">
        <f>'Johnston 1'!F4</f>
        <v>70.591162970745998</v>
      </c>
      <c r="N7" s="105">
        <v>12.5</v>
      </c>
      <c r="O7" s="106">
        <v>59</v>
      </c>
      <c r="P7" s="112">
        <f>'Johnston 2'!F4</f>
        <v>61.815739073264155</v>
      </c>
      <c r="Q7" s="75">
        <v>18.8</v>
      </c>
      <c r="R7" s="75">
        <v>57.9</v>
      </c>
      <c r="S7" s="112">
        <f>Sampson!L7</f>
        <v>139.62190169444054</v>
      </c>
      <c r="T7" s="14">
        <v>16.5</v>
      </c>
      <c r="U7" s="7" t="s">
        <v>54</v>
      </c>
      <c r="V7" s="112">
        <f>Wilson!M7</f>
        <v>168.74810080310482</v>
      </c>
    </row>
    <row r="8" spans="1:22" s="5" customFormat="1" ht="15">
      <c r="A8" s="7">
        <v>4</v>
      </c>
      <c r="B8" t="s">
        <v>18</v>
      </c>
      <c r="C8" t="s">
        <v>96</v>
      </c>
      <c r="D8" t="s">
        <v>104</v>
      </c>
      <c r="E8" s="107" t="s">
        <v>101</v>
      </c>
      <c r="F8" s="14">
        <f t="shared" si="0"/>
        <v>125.1004571531535</v>
      </c>
      <c r="G8" s="110">
        <v>5</v>
      </c>
      <c r="H8" s="14">
        <v>15.9</v>
      </c>
      <c r="I8" s="14">
        <v>52</v>
      </c>
      <c r="J8" s="112">
        <f>Edgecombe!L8</f>
        <v>104.6456992432159</v>
      </c>
      <c r="K8" s="105">
        <v>15</v>
      </c>
      <c r="L8" s="106">
        <v>56</v>
      </c>
      <c r="M8" s="112">
        <f>'Johnston 1'!F5</f>
        <v>110.79861906605257</v>
      </c>
      <c r="N8" s="105">
        <v>14.1</v>
      </c>
      <c r="O8" s="106">
        <v>56</v>
      </c>
      <c r="P8" s="112">
        <f>'Johnston 2'!F5</f>
        <v>76.646003569080492</v>
      </c>
      <c r="Q8" s="75">
        <v>17.899999999999999</v>
      </c>
      <c r="R8" s="75">
        <v>58</v>
      </c>
      <c r="S8" s="112">
        <f>Sampson!L8</f>
        <v>153.57476418741302</v>
      </c>
      <c r="T8" s="14">
        <v>16.399999999999999</v>
      </c>
      <c r="U8" s="7" t="s">
        <v>54</v>
      </c>
      <c r="V8" s="112">
        <f>Wilson!M8</f>
        <v>179.83719970000558</v>
      </c>
    </row>
    <row r="9" spans="1:22" s="5" customFormat="1" ht="15">
      <c r="A9" s="7">
        <v>5</v>
      </c>
      <c r="B9" t="s">
        <v>78</v>
      </c>
      <c r="C9" t="s">
        <v>107</v>
      </c>
      <c r="D9" t="s">
        <v>108</v>
      </c>
      <c r="E9" s="108" t="s">
        <v>101</v>
      </c>
      <c r="F9" s="14">
        <f t="shared" si="0"/>
        <v>111.63511009876656</v>
      </c>
      <c r="G9" s="110">
        <v>5</v>
      </c>
      <c r="H9" s="14">
        <v>15.9</v>
      </c>
      <c r="I9" s="14">
        <v>50</v>
      </c>
      <c r="J9" s="112">
        <f>Edgecombe!L9</f>
        <v>77.214302354217551</v>
      </c>
      <c r="K9" s="105">
        <v>14.8</v>
      </c>
      <c r="L9" s="106">
        <v>55</v>
      </c>
      <c r="M9" s="112">
        <f>'Johnston 1'!F6</f>
        <v>94.232151744732619</v>
      </c>
      <c r="N9" s="105">
        <v>13</v>
      </c>
      <c r="O9" s="106">
        <v>54</v>
      </c>
      <c r="P9" s="112">
        <f>'Johnston 2'!F6</f>
        <v>42.899408284023671</v>
      </c>
      <c r="Q9" s="75">
        <v>19.399999999999999</v>
      </c>
      <c r="R9" s="75">
        <v>55.1</v>
      </c>
      <c r="S9" s="112">
        <f>Sampson!L9</f>
        <v>165.17900414685337</v>
      </c>
      <c r="T9" s="14">
        <v>16.2</v>
      </c>
      <c r="U9" s="7" t="s">
        <v>54</v>
      </c>
      <c r="V9" s="112">
        <f>Wilson!M9</f>
        <v>178.65068396400559</v>
      </c>
    </row>
    <row r="10" spans="1:22" s="5" customFormat="1" ht="15">
      <c r="A10" s="7">
        <v>6</v>
      </c>
      <c r="B10" t="s">
        <v>79</v>
      </c>
      <c r="C10" t="s">
        <v>113</v>
      </c>
      <c r="D10" t="s">
        <v>114</v>
      </c>
      <c r="E10" s="107" t="s">
        <v>101</v>
      </c>
      <c r="F10" s="14">
        <f t="shared" si="0"/>
        <v>132.19920758486373</v>
      </c>
      <c r="G10" s="110">
        <v>5</v>
      </c>
      <c r="H10" s="14">
        <v>16.100000000000001</v>
      </c>
      <c r="I10" s="14">
        <v>56</v>
      </c>
      <c r="J10" s="112">
        <f>Edgecombe!L10</f>
        <v>164.70375097343603</v>
      </c>
      <c r="K10" s="105">
        <v>14.7</v>
      </c>
      <c r="L10" s="106">
        <v>53</v>
      </c>
      <c r="M10" s="112">
        <f>'Johnston 1'!F7</f>
        <v>107.82028898491875</v>
      </c>
      <c r="N10" s="105">
        <v>12</v>
      </c>
      <c r="O10" s="106">
        <v>53</v>
      </c>
      <c r="P10" s="112">
        <f>'Johnston 2'!F7</f>
        <v>46.357210236808896</v>
      </c>
      <c r="Q10" s="75">
        <v>21.2</v>
      </c>
      <c r="R10" s="75">
        <v>52.8</v>
      </c>
      <c r="S10" s="112">
        <f>Sampson!L10</f>
        <v>170.14476614699333</v>
      </c>
      <c r="T10" s="14">
        <v>16.5</v>
      </c>
      <c r="U10" s="7" t="s">
        <v>54</v>
      </c>
      <c r="V10" s="112">
        <f>Wilson!M10</f>
        <v>171.97002158216171</v>
      </c>
    </row>
    <row r="11" spans="1:22" s="5" customFormat="1" ht="15">
      <c r="A11" s="7">
        <v>7</v>
      </c>
      <c r="B11" t="s">
        <v>80</v>
      </c>
      <c r="C11" t="s">
        <v>105</v>
      </c>
      <c r="D11" t="s">
        <v>103</v>
      </c>
      <c r="E11" s="107" t="s">
        <v>101</v>
      </c>
      <c r="F11" s="14">
        <f t="shared" si="0"/>
        <v>115.46041119870719</v>
      </c>
      <c r="G11" s="110">
        <v>5</v>
      </c>
      <c r="H11" s="14">
        <v>16.899999999999999</v>
      </c>
      <c r="I11" s="14">
        <v>49</v>
      </c>
      <c r="J11" s="112">
        <f>Edgecombe!L11</f>
        <v>81.315662835045032</v>
      </c>
      <c r="K11" s="105">
        <v>14.2</v>
      </c>
      <c r="L11" s="106">
        <v>55</v>
      </c>
      <c r="M11" s="112">
        <f>'Johnston 1'!F8</f>
        <v>100.82674335010783</v>
      </c>
      <c r="N11" s="105">
        <v>12</v>
      </c>
      <c r="O11" s="106">
        <v>55</v>
      </c>
      <c r="P11" s="112">
        <f>'Johnston 2'!F8</f>
        <v>71.691964668553297</v>
      </c>
      <c r="Q11" s="75">
        <v>18.3</v>
      </c>
      <c r="R11" s="75">
        <v>57.9</v>
      </c>
      <c r="S11" s="112">
        <f>Sampson!L11</f>
        <v>149.13476087853638</v>
      </c>
      <c r="T11" s="14">
        <v>17.100000000000001</v>
      </c>
      <c r="U11" s="7" t="s">
        <v>54</v>
      </c>
      <c r="V11" s="112">
        <f>Wilson!M11</f>
        <v>174.33292426129341</v>
      </c>
    </row>
    <row r="12" spans="1:22" s="5" customFormat="1" ht="15">
      <c r="A12" s="7">
        <v>8</v>
      </c>
      <c r="B12" t="s">
        <v>78</v>
      </c>
      <c r="C12" t="s">
        <v>110</v>
      </c>
      <c r="D12" t="s">
        <v>111</v>
      </c>
      <c r="E12" s="108" t="s">
        <v>112</v>
      </c>
      <c r="F12" s="14">
        <f t="shared" si="0"/>
        <v>112.22510872593459</v>
      </c>
      <c r="G12" s="110">
        <v>5</v>
      </c>
      <c r="H12" s="14">
        <v>15.5</v>
      </c>
      <c r="I12" s="14">
        <v>53</v>
      </c>
      <c r="J12" s="112">
        <f>Edgecombe!L12</f>
        <v>102.5913948256468</v>
      </c>
      <c r="K12" s="105">
        <v>14.1</v>
      </c>
      <c r="L12" s="106">
        <v>55</v>
      </c>
      <c r="M12" s="112">
        <f>'Johnston 1'!F9</f>
        <v>89.916733159004906</v>
      </c>
      <c r="N12" s="105">
        <v>12.6</v>
      </c>
      <c r="O12" s="106">
        <v>54</v>
      </c>
      <c r="P12" s="112">
        <f>'Johnston 2'!F9</f>
        <v>46.57650042265427</v>
      </c>
      <c r="Q12" s="75">
        <v>19.100000000000001</v>
      </c>
      <c r="R12" s="75">
        <v>55</v>
      </c>
      <c r="S12" s="112">
        <f>Sampson!L12</f>
        <v>156.12212389380531</v>
      </c>
      <c r="T12" s="14">
        <v>16.2</v>
      </c>
      <c r="U12" s="7" t="s">
        <v>54</v>
      </c>
      <c r="V12" s="112">
        <f>Wilson!M12</f>
        <v>165.91879132856175</v>
      </c>
    </row>
    <row r="13" spans="1:22" s="5" customFormat="1" ht="15">
      <c r="A13" s="7">
        <v>9</v>
      </c>
      <c r="B13" t="s">
        <v>77</v>
      </c>
      <c r="C13" s="137" t="s">
        <v>86</v>
      </c>
      <c r="D13" s="137" t="s">
        <v>88</v>
      </c>
      <c r="E13" s="109" t="s">
        <v>87</v>
      </c>
      <c r="F13" s="14">
        <f t="shared" si="0"/>
        <v>118.82235513220223</v>
      </c>
      <c r="G13" s="110">
        <v>5</v>
      </c>
      <c r="H13" s="14">
        <v>16.600000000000001</v>
      </c>
      <c r="I13" s="14">
        <v>53</v>
      </c>
      <c r="J13" s="112">
        <f>Edgecombe!L13</f>
        <v>113.84990115880485</v>
      </c>
      <c r="K13" s="105">
        <v>14.3</v>
      </c>
      <c r="L13" s="106">
        <v>56</v>
      </c>
      <c r="M13" s="112">
        <f>'Johnston 1'!F10</f>
        <v>94.785157330089035</v>
      </c>
      <c r="N13" s="105">
        <v>12.4</v>
      </c>
      <c r="O13" s="106">
        <v>56</v>
      </c>
      <c r="P13" s="112">
        <f>'Johnston 2'!F10</f>
        <v>74.227890281401983</v>
      </c>
      <c r="Q13" s="75">
        <v>18.7</v>
      </c>
      <c r="R13" s="75">
        <v>57.8</v>
      </c>
      <c r="S13" s="112">
        <f>Sampson!L13</f>
        <v>142.70571356232594</v>
      </c>
      <c r="T13" s="14">
        <v>16</v>
      </c>
      <c r="U13" s="7" t="s">
        <v>54</v>
      </c>
      <c r="V13" s="112">
        <f>Wilson!M13</f>
        <v>168.54311332838938</v>
      </c>
    </row>
    <row r="14" spans="1:22" s="5" customFormat="1" ht="15">
      <c r="A14" s="7">
        <v>10</v>
      </c>
      <c r="B14" t="s">
        <v>82</v>
      </c>
      <c r="C14" t="s">
        <v>134</v>
      </c>
      <c r="D14" t="s">
        <v>142</v>
      </c>
      <c r="E14" s="107" t="s">
        <v>87</v>
      </c>
      <c r="F14" s="14">
        <f t="shared" si="0"/>
        <v>127.43455659287231</v>
      </c>
      <c r="G14" s="110">
        <v>5</v>
      </c>
      <c r="H14" s="14">
        <v>15.1</v>
      </c>
      <c r="I14" s="14">
        <v>56</v>
      </c>
      <c r="J14" s="112">
        <f>Edgecombe!L14</f>
        <v>146.6668253006836</v>
      </c>
      <c r="K14" s="105">
        <v>14.2</v>
      </c>
      <c r="L14" s="106">
        <v>58</v>
      </c>
      <c r="M14" s="112">
        <f>'Johnston 1'!F11</f>
        <v>110.14686248331108</v>
      </c>
      <c r="N14" s="105">
        <v>12.5</v>
      </c>
      <c r="O14" s="106">
        <v>58</v>
      </c>
      <c r="P14" s="112">
        <f>'Johnston 2'!F11</f>
        <v>58.242574964982992</v>
      </c>
      <c r="Q14" s="75">
        <v>18.100000000000001</v>
      </c>
      <c r="R14" s="75">
        <v>59.2</v>
      </c>
      <c r="S14" s="112">
        <f>Sampson!L14</f>
        <v>146.5131559343246</v>
      </c>
      <c r="T14" s="14">
        <v>16.399999999999999</v>
      </c>
      <c r="U14" s="7" t="s">
        <v>54</v>
      </c>
      <c r="V14" s="112">
        <f>Wilson!M14</f>
        <v>175.60336428105924</v>
      </c>
    </row>
    <row r="15" spans="1:22" s="5" customFormat="1" ht="15">
      <c r="A15" s="7">
        <v>11</v>
      </c>
      <c r="B15" t="s">
        <v>74</v>
      </c>
      <c r="C15" t="s">
        <v>93</v>
      </c>
      <c r="D15" t="s">
        <v>143</v>
      </c>
      <c r="E15" s="107" t="s">
        <v>139</v>
      </c>
      <c r="F15" s="14">
        <f t="shared" si="0"/>
        <v>107.30076827582297</v>
      </c>
      <c r="G15" s="110">
        <v>5</v>
      </c>
      <c r="H15" s="14">
        <v>16.7</v>
      </c>
      <c r="I15" s="14">
        <v>53</v>
      </c>
      <c r="J15" s="112">
        <f>Edgecombe!L15</f>
        <v>120.75758281694078</v>
      </c>
      <c r="K15" s="105">
        <v>13.6</v>
      </c>
      <c r="L15" s="106">
        <v>55</v>
      </c>
      <c r="M15" s="112">
        <f>'Johnston 1'!F12</f>
        <v>91.293322062552832</v>
      </c>
      <c r="N15" s="105">
        <v>12.9</v>
      </c>
      <c r="O15" s="106">
        <v>55</v>
      </c>
      <c r="P15" s="112">
        <f>'Johnston 2'!F12</f>
        <v>66.245952115517326</v>
      </c>
      <c r="Q15" s="75">
        <v>16</v>
      </c>
      <c r="R15" s="75">
        <v>58.9</v>
      </c>
      <c r="S15" s="112">
        <f>Sampson!L15</f>
        <v>113.70305827094381</v>
      </c>
      <c r="T15" s="14">
        <v>17.3</v>
      </c>
      <c r="U15" s="7" t="s">
        <v>54</v>
      </c>
      <c r="V15" s="112">
        <f>Wilson!M15</f>
        <v>144.50392611316011</v>
      </c>
    </row>
    <row r="16" spans="1:22" s="5" customFormat="1" ht="15">
      <c r="A16" s="7">
        <v>12</v>
      </c>
      <c r="B16" t="s">
        <v>75</v>
      </c>
      <c r="C16" t="s">
        <v>150</v>
      </c>
      <c r="D16" t="s">
        <v>141</v>
      </c>
      <c r="E16" s="107" t="s">
        <v>139</v>
      </c>
      <c r="F16" s="14">
        <f t="shared" si="0"/>
        <v>106.54157907803071</v>
      </c>
      <c r="G16" s="110">
        <v>5</v>
      </c>
      <c r="H16" s="14">
        <v>16.399999999999999</v>
      </c>
      <c r="I16" s="14">
        <v>53</v>
      </c>
      <c r="J16" s="112">
        <f>Edgecombe!L16</f>
        <v>134.82663853408854</v>
      </c>
      <c r="K16" s="105">
        <v>14.2</v>
      </c>
      <c r="L16" s="106">
        <v>55</v>
      </c>
      <c r="M16" s="112">
        <f>'Johnston 1'!F13</f>
        <v>77.950087295881687</v>
      </c>
      <c r="N16" s="105">
        <v>13.1</v>
      </c>
      <c r="O16" s="106">
        <v>56</v>
      </c>
      <c r="P16" s="112">
        <f>'Johnston 2'!F13</f>
        <v>83.216133550581716</v>
      </c>
      <c r="Q16" s="75">
        <v>16.7</v>
      </c>
      <c r="R16" s="75">
        <v>59.1</v>
      </c>
      <c r="S16" s="112">
        <f>Sampson!L16</f>
        <v>86.959658028319524</v>
      </c>
      <c r="T16" s="14">
        <v>17.100000000000001</v>
      </c>
      <c r="U16" s="7" t="s">
        <v>54</v>
      </c>
      <c r="V16" s="112">
        <f>Wilson!M16</f>
        <v>149.75537798128212</v>
      </c>
    </row>
    <row r="17" spans="1:22" s="5" customFormat="1" ht="15">
      <c r="A17" s="7">
        <v>13</v>
      </c>
      <c r="B17" t="s">
        <v>18</v>
      </c>
      <c r="C17" t="s">
        <v>99</v>
      </c>
      <c r="D17" t="s">
        <v>104</v>
      </c>
      <c r="E17" s="107" t="s">
        <v>91</v>
      </c>
      <c r="F17" s="14">
        <f>(J17+M17+P17+V17)/4</f>
        <v>117.62073382343782</v>
      </c>
      <c r="G17" s="110">
        <v>4</v>
      </c>
      <c r="H17" s="14">
        <v>15.5</v>
      </c>
      <c r="I17" s="14">
        <v>53</v>
      </c>
      <c r="J17" s="112">
        <f>Edgecombe!L17</f>
        <v>154.14229471316085</v>
      </c>
      <c r="K17" s="105">
        <v>14.6</v>
      </c>
      <c r="L17" s="106">
        <v>55</v>
      </c>
      <c r="M17" s="112">
        <f>'Johnston 1'!F14</f>
        <v>79.273350660841672</v>
      </c>
      <c r="N17" s="105">
        <v>13.1</v>
      </c>
      <c r="O17" s="106">
        <v>56</v>
      </c>
      <c r="P17" s="112">
        <f>'Johnston 2'!F14</f>
        <v>72.481429755677254</v>
      </c>
      <c r="Q17" s="75" t="s">
        <v>164</v>
      </c>
      <c r="R17" s="75" t="s">
        <v>164</v>
      </c>
      <c r="S17" s="112" t="str">
        <f>Sampson!L17</f>
        <v>x</v>
      </c>
      <c r="T17" s="14">
        <v>16.2</v>
      </c>
      <c r="U17" s="7" t="s">
        <v>54</v>
      </c>
      <c r="V17" s="112">
        <f>Wilson!M17</f>
        <v>164.58586016407151</v>
      </c>
    </row>
    <row r="18" spans="1:22" s="5" customFormat="1" ht="15">
      <c r="A18" s="7">
        <v>14</v>
      </c>
      <c r="B18" t="s">
        <v>77</v>
      </c>
      <c r="C18" s="137" t="s">
        <v>90</v>
      </c>
      <c r="D18" s="137" t="s">
        <v>88</v>
      </c>
      <c r="E18" s="109" t="s">
        <v>91</v>
      </c>
      <c r="F18" s="14">
        <f t="shared" si="0"/>
        <v>106.77840794207631</v>
      </c>
      <c r="G18" s="110">
        <v>5</v>
      </c>
      <c r="H18" s="14">
        <v>15.8</v>
      </c>
      <c r="I18" s="14">
        <v>54</v>
      </c>
      <c r="J18" s="112">
        <f>Edgecombe!L18</f>
        <v>163.76690117877277</v>
      </c>
      <c r="K18" s="105">
        <v>14.8</v>
      </c>
      <c r="L18" s="106">
        <v>55</v>
      </c>
      <c r="M18" s="112">
        <f>'Johnston 1'!F15</f>
        <v>72.356830803991116</v>
      </c>
      <c r="N18" s="105">
        <v>12.5</v>
      </c>
      <c r="O18" s="106">
        <v>55</v>
      </c>
      <c r="P18" s="112">
        <f>'Johnston 2'!F15</f>
        <v>58.510562273104078</v>
      </c>
      <c r="Q18" s="104">
        <v>17.399999999999999</v>
      </c>
      <c r="R18" s="104">
        <v>58.3</v>
      </c>
      <c r="S18" s="112">
        <f>Sampson!L18</f>
        <v>74.81633881975111</v>
      </c>
      <c r="T18" s="14">
        <v>16.7</v>
      </c>
      <c r="U18" s="7" t="s">
        <v>54</v>
      </c>
      <c r="V18" s="112">
        <f>Wilson!M18</f>
        <v>164.4414066347625</v>
      </c>
    </row>
    <row r="19" spans="1:22" s="5" customFormat="1" ht="15">
      <c r="A19" s="7">
        <v>15</v>
      </c>
      <c r="B19" t="s">
        <v>79</v>
      </c>
      <c r="C19" t="s">
        <v>116</v>
      </c>
      <c r="D19" t="s">
        <v>114</v>
      </c>
      <c r="E19" s="107" t="s">
        <v>117</v>
      </c>
      <c r="F19" s="14">
        <f t="shared" si="0"/>
        <v>98.305419483098632</v>
      </c>
      <c r="G19" s="110">
        <v>5</v>
      </c>
      <c r="H19" s="14">
        <v>16.3</v>
      </c>
      <c r="I19" s="14">
        <v>54</v>
      </c>
      <c r="J19" s="112">
        <f>Edgecombe!L19</f>
        <v>126.39317829354171</v>
      </c>
      <c r="K19" s="105">
        <v>15.2</v>
      </c>
      <c r="L19" s="106">
        <v>55</v>
      </c>
      <c r="M19" s="112">
        <f>'Johnston 1'!F16</f>
        <v>59.456000505605104</v>
      </c>
      <c r="N19" s="105">
        <v>12.7</v>
      </c>
      <c r="O19" s="106">
        <v>54</v>
      </c>
      <c r="P19" s="112">
        <f>'Johnston 2'!F16</f>
        <v>58.73332353265463</v>
      </c>
      <c r="Q19" s="104">
        <v>19.899999999999999</v>
      </c>
      <c r="R19" s="104">
        <v>54.8</v>
      </c>
      <c r="S19" s="112">
        <f>Sampson!L19</f>
        <v>86.88338142929895</v>
      </c>
      <c r="T19" s="14">
        <v>16.8</v>
      </c>
      <c r="U19" s="7" t="s">
        <v>54</v>
      </c>
      <c r="V19" s="112">
        <f>Wilson!M19</f>
        <v>160.06121365439267</v>
      </c>
    </row>
    <row r="20" spans="1:22" s="5" customFormat="1" ht="15">
      <c r="A20" s="7">
        <v>16</v>
      </c>
      <c r="B20" t="s">
        <v>74</v>
      </c>
      <c r="C20" t="s">
        <v>92</v>
      </c>
      <c r="D20" s="29" t="s">
        <v>145</v>
      </c>
      <c r="E20" s="107" t="s">
        <v>140</v>
      </c>
      <c r="F20" s="14">
        <f t="shared" si="0"/>
        <v>98.474834435133317</v>
      </c>
      <c r="G20" s="110">
        <v>5</v>
      </c>
      <c r="H20" s="14">
        <v>16.3</v>
      </c>
      <c r="I20" s="14">
        <v>56</v>
      </c>
      <c r="J20" s="112">
        <f>Edgecombe!L20</f>
        <v>156.22196837081756</v>
      </c>
      <c r="K20" s="105">
        <v>15.8</v>
      </c>
      <c r="L20" s="106">
        <v>56</v>
      </c>
      <c r="M20" s="112">
        <f>'Johnston 1'!F17</f>
        <v>43.237136695080622</v>
      </c>
      <c r="N20" s="105">
        <v>12.8</v>
      </c>
      <c r="O20" s="106">
        <v>56</v>
      </c>
      <c r="P20" s="112">
        <f>'Johnston 2'!F17</f>
        <v>60.179434092477578</v>
      </c>
      <c r="Q20" s="104">
        <v>18.8</v>
      </c>
      <c r="R20" s="104">
        <v>57.7</v>
      </c>
      <c r="S20" s="112">
        <f>Sampson!L20</f>
        <v>83.156852269321476</v>
      </c>
      <c r="T20" s="14">
        <v>17.2</v>
      </c>
      <c r="U20" s="7" t="s">
        <v>54</v>
      </c>
      <c r="V20" s="112">
        <f>Wilson!M20</f>
        <v>149.57878074796932</v>
      </c>
    </row>
    <row r="21" spans="1:22" s="5" customFormat="1" ht="15">
      <c r="A21" s="120">
        <v>17</v>
      </c>
      <c r="B21" s="135" t="s">
        <v>80</v>
      </c>
      <c r="C21" s="135" t="s">
        <v>102</v>
      </c>
      <c r="D21" s="135" t="s">
        <v>100</v>
      </c>
      <c r="E21" s="136" t="s">
        <v>97</v>
      </c>
      <c r="F21" s="113">
        <f t="shared" si="0"/>
        <v>101.60276670791286</v>
      </c>
      <c r="G21" s="114">
        <v>5</v>
      </c>
      <c r="H21" s="115">
        <v>16.399999999999999</v>
      </c>
      <c r="I21" s="115">
        <v>54</v>
      </c>
      <c r="J21" s="116">
        <f>Edgecombe!L21</f>
        <v>173.70922717500551</v>
      </c>
      <c r="K21" s="117">
        <v>16.100000000000001</v>
      </c>
      <c r="L21" s="118">
        <v>56</v>
      </c>
      <c r="M21" s="116">
        <f>'Johnston 1'!F18</f>
        <v>30.655272118248398</v>
      </c>
      <c r="N21" s="138">
        <v>13</v>
      </c>
      <c r="O21" s="118">
        <v>56</v>
      </c>
      <c r="P21" s="116">
        <f>'Johnston 2'!F18</f>
        <v>51.603636051796585</v>
      </c>
      <c r="Q21" s="119">
        <v>19</v>
      </c>
      <c r="R21" s="119">
        <v>55.8</v>
      </c>
      <c r="S21" s="116">
        <f>Sampson!L21</f>
        <v>87.203776553894571</v>
      </c>
      <c r="T21" s="115">
        <v>17.2</v>
      </c>
      <c r="U21" s="120" t="s">
        <v>54</v>
      </c>
      <c r="V21" s="116">
        <f>Wilson!M21</f>
        <v>164.84192164061926</v>
      </c>
    </row>
    <row r="22" spans="1:22" s="5" customFormat="1">
      <c r="A22" s="7"/>
      <c r="B22" s="18"/>
      <c r="C22" s="18"/>
      <c r="D22" s="18"/>
      <c r="E22" s="16"/>
      <c r="F22" s="7"/>
      <c r="G22" s="12"/>
      <c r="H22" s="13"/>
      <c r="I22" s="14"/>
      <c r="J22" s="14"/>
      <c r="K22" s="7"/>
      <c r="L22" s="15"/>
      <c r="N22" s="7"/>
      <c r="O22" s="15"/>
    </row>
    <row r="23" spans="1:22" s="5" customFormat="1">
      <c r="A23" s="21" t="s">
        <v>147</v>
      </c>
      <c r="B23" s="31"/>
      <c r="C23" s="31"/>
      <c r="E23" s="16"/>
      <c r="F23" s="7"/>
      <c r="G23" s="12"/>
      <c r="H23" s="13"/>
      <c r="I23" s="14"/>
      <c r="J23" s="14"/>
      <c r="K23" s="7"/>
      <c r="L23" s="15"/>
      <c r="N23" s="7"/>
      <c r="O23" s="15"/>
    </row>
    <row r="24" spans="1:22" s="5" customFormat="1">
      <c r="A24" s="8"/>
      <c r="B24" s="21"/>
      <c r="C24" s="21"/>
      <c r="D24" s="21"/>
      <c r="E24" s="18"/>
      <c r="F24" s="7"/>
      <c r="G24" s="12"/>
      <c r="H24" s="13"/>
      <c r="I24" s="14"/>
      <c r="J24" s="14"/>
      <c r="K24" s="7"/>
      <c r="L24" s="15"/>
      <c r="N24" s="7"/>
      <c r="O24" s="15"/>
    </row>
    <row r="25" spans="1:22" s="5" customFormat="1">
      <c r="A25" s="21" t="s">
        <v>148</v>
      </c>
      <c r="B25" s="31"/>
      <c r="C25" s="31"/>
      <c r="D25" s="31"/>
      <c r="F25" s="7"/>
      <c r="G25" s="12"/>
      <c r="H25" s="13"/>
      <c r="I25" s="14"/>
      <c r="J25" s="14"/>
      <c r="K25" s="7"/>
      <c r="L25" s="15"/>
      <c r="N25" s="7"/>
      <c r="O25" s="15"/>
    </row>
    <row r="26" spans="1:22" s="5" customFormat="1">
      <c r="A26" s="7"/>
      <c r="B26" s="18"/>
      <c r="C26" s="18"/>
      <c r="D26" s="18"/>
      <c r="E26" s="18"/>
      <c r="F26" s="7"/>
      <c r="G26" s="12"/>
      <c r="H26" s="13"/>
      <c r="I26" s="14"/>
      <c r="J26" s="14"/>
      <c r="K26" s="7"/>
      <c r="L26" s="15"/>
      <c r="N26" s="7"/>
      <c r="O26" s="15"/>
    </row>
    <row r="27" spans="1:22" s="5" customFormat="1">
      <c r="A27" s="32" t="s">
        <v>149</v>
      </c>
      <c r="B27" s="7"/>
      <c r="F27" s="7"/>
      <c r="G27" s="12"/>
      <c r="H27" s="13"/>
      <c r="I27" s="14"/>
      <c r="J27" s="14"/>
      <c r="K27" s="7"/>
      <c r="L27" s="15"/>
      <c r="N27" s="7"/>
      <c r="O27" s="15"/>
    </row>
    <row r="28" spans="1:22" s="5" customFormat="1">
      <c r="A28" s="7"/>
      <c r="B28" s="18"/>
      <c r="C28" s="18"/>
      <c r="D28" s="16"/>
      <c r="E28" s="16"/>
      <c r="F28" s="7"/>
      <c r="G28" s="12"/>
      <c r="H28" s="13"/>
      <c r="I28" s="14"/>
      <c r="J28" s="14"/>
      <c r="K28" s="7"/>
      <c r="L28" s="15"/>
      <c r="N28" s="7"/>
      <c r="O28" s="15"/>
    </row>
    <row r="29" spans="1:22" s="5" customFormat="1">
      <c r="A29" s="7"/>
      <c r="B29" s="7"/>
      <c r="F29" s="7"/>
      <c r="G29" s="12"/>
      <c r="H29" s="13"/>
      <c r="I29" s="14"/>
      <c r="J29" s="14"/>
      <c r="K29" s="7"/>
      <c r="L29" s="15"/>
      <c r="N29" s="7"/>
      <c r="O29" s="15"/>
    </row>
    <row r="30" spans="1:22" s="5" customFormat="1">
      <c r="B30" s="18"/>
      <c r="C30" s="18"/>
      <c r="D30" s="18"/>
      <c r="E30" s="18"/>
      <c r="F30" s="7"/>
      <c r="G30" s="12"/>
      <c r="H30" s="13"/>
      <c r="I30" s="14"/>
      <c r="J30" s="14"/>
      <c r="K30" s="7"/>
      <c r="L30" s="15"/>
      <c r="N30" s="7"/>
      <c r="O30" s="15"/>
    </row>
    <row r="31" spans="1:22" s="5" customFormat="1">
      <c r="A31" s="7"/>
      <c r="B31" s="7"/>
      <c r="F31" s="7"/>
      <c r="G31" s="12"/>
      <c r="H31" s="13"/>
      <c r="I31" s="14"/>
      <c r="J31" s="14"/>
      <c r="K31" s="7"/>
      <c r="L31" s="15"/>
      <c r="N31" s="7"/>
      <c r="O31" s="15"/>
    </row>
    <row r="32" spans="1:22" s="5" customFormat="1">
      <c r="A32" s="7"/>
      <c r="B32" s="18"/>
      <c r="C32" s="18"/>
      <c r="D32" s="18"/>
      <c r="E32" s="18"/>
      <c r="F32" s="7"/>
      <c r="G32" s="12"/>
      <c r="H32" s="13"/>
      <c r="I32" s="14"/>
      <c r="J32" s="14"/>
      <c r="K32" s="7"/>
      <c r="L32" s="15"/>
      <c r="N32" s="7"/>
      <c r="O32" s="15"/>
    </row>
    <row r="33" spans="1:15" s="5" customFormat="1">
      <c r="A33" s="7"/>
      <c r="B33" s="7"/>
      <c r="F33" s="7"/>
      <c r="G33" s="12"/>
      <c r="H33" s="13"/>
      <c r="I33" s="14"/>
      <c r="J33" s="14"/>
      <c r="K33" s="7"/>
      <c r="L33" s="15"/>
      <c r="N33" s="7"/>
      <c r="O33" s="15"/>
    </row>
    <row r="34" spans="1:15" s="5" customFormat="1">
      <c r="A34" s="7"/>
      <c r="B34" s="18"/>
      <c r="C34" s="18"/>
      <c r="D34" s="18"/>
      <c r="E34" s="18"/>
      <c r="F34" s="7"/>
      <c r="G34" s="12"/>
      <c r="H34" s="13"/>
      <c r="I34" s="14"/>
      <c r="J34" s="14"/>
      <c r="K34" s="7"/>
      <c r="L34" s="15"/>
      <c r="N34" s="7"/>
      <c r="O34" s="15"/>
    </row>
    <row r="35" spans="1:15" s="5" customFormat="1">
      <c r="A35" s="7"/>
      <c r="B35" s="7"/>
      <c r="F35" s="7"/>
      <c r="G35" s="12"/>
      <c r="H35" s="13"/>
      <c r="I35" s="14"/>
      <c r="J35" s="14"/>
      <c r="K35" s="7"/>
      <c r="L35" s="15"/>
      <c r="N35" s="7"/>
      <c r="O35" s="15"/>
    </row>
    <row r="36" spans="1:15" s="5" customFormat="1">
      <c r="A36" s="7"/>
      <c r="B36" s="19"/>
      <c r="C36" s="19"/>
      <c r="F36" s="7"/>
      <c r="G36" s="12"/>
      <c r="H36" s="13"/>
      <c r="I36" s="14"/>
      <c r="J36" s="14"/>
      <c r="K36" s="7"/>
      <c r="L36" s="15"/>
      <c r="N36" s="7"/>
      <c r="O36" s="15"/>
    </row>
    <row r="37" spans="1:15" s="5" customFormat="1">
      <c r="A37" s="7"/>
      <c r="B37" s="7"/>
      <c r="F37" s="7"/>
      <c r="G37" s="12"/>
      <c r="H37" s="13"/>
      <c r="I37" s="14"/>
      <c r="J37" s="14"/>
      <c r="K37" s="7"/>
      <c r="L37" s="15"/>
      <c r="N37" s="7"/>
      <c r="O37" s="15"/>
    </row>
    <row r="38" spans="1:15" s="5" customFormat="1">
      <c r="A38" s="7"/>
      <c r="B38" s="18"/>
      <c r="F38" s="7"/>
      <c r="G38" s="12"/>
      <c r="H38" s="13"/>
      <c r="I38" s="14"/>
      <c r="J38" s="14"/>
      <c r="K38" s="7"/>
      <c r="L38" s="15"/>
      <c r="N38" s="7"/>
      <c r="O38" s="15"/>
    </row>
    <row r="39" spans="1:15" s="5" customFormat="1">
      <c r="A39" s="7"/>
      <c r="B39" s="7"/>
      <c r="F39" s="7"/>
      <c r="G39" s="12"/>
      <c r="H39" s="13"/>
      <c r="I39" s="14"/>
      <c r="J39" s="14"/>
      <c r="K39" s="7"/>
      <c r="L39" s="15"/>
      <c r="N39" s="7"/>
      <c r="O39" s="15"/>
    </row>
    <row r="40" spans="1:15" s="5" customFormat="1">
      <c r="A40" s="7"/>
      <c r="B40" s="18"/>
      <c r="C40" s="18"/>
      <c r="D40" s="18"/>
      <c r="E40" s="18"/>
      <c r="F40" s="7"/>
      <c r="G40" s="12"/>
      <c r="H40" s="13"/>
      <c r="I40" s="14"/>
      <c r="J40" s="14"/>
      <c r="K40" s="7"/>
      <c r="L40" s="15"/>
      <c r="N40" s="7"/>
      <c r="O40" s="15"/>
    </row>
    <row r="41" spans="1:15" s="5" customFormat="1">
      <c r="A41" s="7"/>
      <c r="B41" s="7"/>
      <c r="F41" s="16"/>
      <c r="G41" s="12"/>
      <c r="H41" s="13"/>
      <c r="I41" s="14"/>
      <c r="J41" s="14"/>
      <c r="K41" s="7"/>
      <c r="L41" s="15"/>
      <c r="N41" s="7"/>
      <c r="O41" s="15"/>
    </row>
    <row r="42" spans="1:15" s="5" customFormat="1">
      <c r="A42" s="17"/>
      <c r="G42" s="17"/>
      <c r="H42" s="20"/>
      <c r="I42" s="14"/>
      <c r="J42" s="14"/>
      <c r="K42" s="17"/>
      <c r="L42" s="15"/>
      <c r="N42" s="17"/>
      <c r="O42" s="15"/>
    </row>
    <row r="43" spans="1:15" s="5" customFormat="1">
      <c r="A43" s="16"/>
      <c r="B43" s="7"/>
      <c r="C43" s="16"/>
      <c r="E43" s="16"/>
      <c r="F43" s="16"/>
      <c r="J43" s="21"/>
      <c r="K43" s="22"/>
      <c r="L43" s="14"/>
      <c r="N43" s="22"/>
      <c r="O43" s="14"/>
    </row>
    <row r="44" spans="1:15" s="5" customFormat="1">
      <c r="A44" s="16"/>
      <c r="D44" s="16"/>
      <c r="F44" s="16"/>
      <c r="G44" s="17"/>
      <c r="H44" s="17"/>
      <c r="I44" s="17"/>
      <c r="K44" s="23"/>
      <c r="L44" s="16"/>
      <c r="N44" s="23"/>
      <c r="O44" s="16"/>
    </row>
    <row r="45" spans="1:15" s="5" customFormat="1">
      <c r="A45" s="16"/>
      <c r="B45" s="16"/>
      <c r="C45" s="24"/>
      <c r="E45" s="16"/>
      <c r="F45" s="16"/>
      <c r="G45" s="17"/>
      <c r="H45" s="17"/>
      <c r="I45" s="17"/>
      <c r="J45" s="16"/>
      <c r="K45" s="25"/>
      <c r="L45" s="16"/>
      <c r="N45" s="25"/>
      <c r="O45" s="16"/>
    </row>
    <row r="48" spans="1:15">
      <c r="F48" s="26"/>
    </row>
    <row r="49" spans="1:7">
      <c r="F49" s="27"/>
    </row>
    <row r="50" spans="1:7">
      <c r="F50" s="19"/>
    </row>
    <row r="51" spans="1:7" s="19" customFormat="1">
      <c r="A51" s="16"/>
      <c r="F51" s="17"/>
    </row>
    <row r="52" spans="1:7">
      <c r="F52" s="19"/>
    </row>
    <row r="53" spans="1:7">
      <c r="F53" s="19"/>
      <c r="G53" s="19"/>
    </row>
    <row r="54" spans="1:7">
      <c r="F54" s="19"/>
      <c r="G54" s="19"/>
    </row>
    <row r="55" spans="1:7">
      <c r="F55" s="19"/>
      <c r="G55" s="19"/>
    </row>
    <row r="56" spans="1:7">
      <c r="F56" s="19"/>
      <c r="G56" s="19"/>
    </row>
    <row r="57" spans="1:7">
      <c r="F57" s="19"/>
      <c r="G57" s="19"/>
    </row>
    <row r="58" spans="1:7">
      <c r="D58" s="18"/>
      <c r="E58" s="18"/>
      <c r="F58" s="19"/>
      <c r="G58" s="19"/>
    </row>
    <row r="59" spans="1:7">
      <c r="F59" s="19"/>
      <c r="G59" s="19"/>
    </row>
    <row r="60" spans="1:7">
      <c r="F60" s="19"/>
      <c r="G60" s="19"/>
    </row>
    <row r="61" spans="1:7">
      <c r="F61" s="19"/>
      <c r="G61" s="19"/>
    </row>
    <row r="62" spans="1:7">
      <c r="F62" s="19"/>
      <c r="G62" s="19"/>
    </row>
    <row r="63" spans="1:7">
      <c r="F63" s="19"/>
      <c r="G63" s="19"/>
    </row>
    <row r="64" spans="1:7">
      <c r="F64" s="19"/>
      <c r="G64" s="19"/>
    </row>
    <row r="65" spans="2:7">
      <c r="F65" s="19"/>
      <c r="G65" s="19"/>
    </row>
    <row r="66" spans="2:7">
      <c r="D66" s="18"/>
      <c r="E66" s="18"/>
      <c r="F66" s="19"/>
      <c r="G66" s="19"/>
    </row>
    <row r="67" spans="2:7">
      <c r="D67" s="19"/>
      <c r="E67" s="19"/>
      <c r="F67" s="28"/>
      <c r="G67" s="19"/>
    </row>
    <row r="68" spans="2:7">
      <c r="B68" s="19"/>
      <c r="C68" s="19"/>
      <c r="D68" s="19"/>
      <c r="E68" s="18"/>
      <c r="F68" s="19"/>
      <c r="G68" s="19"/>
    </row>
    <row r="69" spans="2:7">
      <c r="B69" s="19"/>
      <c r="C69" s="19"/>
      <c r="D69" s="19"/>
      <c r="E69" s="19"/>
      <c r="F69" s="19"/>
      <c r="G69" s="19"/>
    </row>
    <row r="70" spans="2:7">
      <c r="B70" s="19"/>
      <c r="C70" s="19"/>
      <c r="D70" s="19"/>
      <c r="E70" s="19"/>
      <c r="F70" s="19"/>
      <c r="G70" s="19"/>
    </row>
    <row r="71" spans="2:7">
      <c r="B71" s="19"/>
      <c r="C71" s="19"/>
      <c r="D71" s="19"/>
      <c r="E71" s="19"/>
      <c r="G71" s="19"/>
    </row>
  </sheetData>
  <mergeCells count="6">
    <mergeCell ref="T2:V2"/>
    <mergeCell ref="F2:G2"/>
    <mergeCell ref="H2:J2"/>
    <mergeCell ref="K2:M2"/>
    <mergeCell ref="Q2:S2"/>
    <mergeCell ref="N2:P2"/>
  </mergeCells>
  <phoneticPr fontId="1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P71"/>
  <sheetViews>
    <sheetView workbookViewId="0">
      <selection activeCell="L5" sqref="L5:L21"/>
    </sheetView>
  </sheetViews>
  <sheetFormatPr defaultColWidth="8.85546875" defaultRowHeight="12.75"/>
  <cols>
    <col min="1" max="1" width="4.42578125" style="16" customWidth="1"/>
    <col min="2" max="2" width="17.28515625" style="16" customWidth="1"/>
    <col min="3" max="3" width="11.42578125" style="16" customWidth="1"/>
    <col min="4" max="4" width="20.140625" style="16" customWidth="1"/>
    <col min="5" max="5" width="8.28515625" style="16" customWidth="1"/>
    <col min="6" max="6" width="8.85546875" style="16"/>
    <col min="7" max="7" width="8.28515625" style="17" customWidth="1"/>
    <col min="8" max="8" width="8.85546875" style="17"/>
    <col min="9" max="9" width="8.28515625" style="17" customWidth="1"/>
    <col min="10" max="10" width="8.42578125" style="16" customWidth="1"/>
    <col min="11" max="12" width="8.85546875" style="16"/>
    <col min="13" max="13" width="9.7109375" style="16" customWidth="1"/>
    <col min="14" max="16384" width="8.85546875" style="16"/>
  </cols>
  <sheetData>
    <row r="1" spans="1:16" s="5" customFormat="1" ht="20.25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30"/>
      <c r="L1" s="33"/>
    </row>
    <row r="2" spans="1:16" s="5" customFormat="1" ht="20.25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30"/>
      <c r="L2" s="33"/>
    </row>
    <row r="3" spans="1:16" s="5" customFormat="1">
      <c r="A3" s="7"/>
      <c r="E3" s="8"/>
      <c r="G3" s="9"/>
      <c r="H3" s="7"/>
      <c r="I3" s="8" t="s">
        <v>124</v>
      </c>
      <c r="L3" s="6"/>
      <c r="M3" s="121" t="s">
        <v>57</v>
      </c>
      <c r="O3" s="121" t="s">
        <v>58</v>
      </c>
      <c r="P3" s="121"/>
    </row>
    <row r="4" spans="1:16" s="5" customFormat="1">
      <c r="A4" s="8" t="s">
        <v>125</v>
      </c>
      <c r="B4" s="8" t="s">
        <v>73</v>
      </c>
      <c r="C4" s="8" t="s">
        <v>83</v>
      </c>
      <c r="D4" s="8" t="s">
        <v>126</v>
      </c>
      <c r="E4" s="8" t="s">
        <v>85</v>
      </c>
      <c r="F4" s="8" t="s">
        <v>127</v>
      </c>
      <c r="G4" s="10" t="s">
        <v>128</v>
      </c>
      <c r="H4" s="8" t="s">
        <v>129</v>
      </c>
      <c r="I4" s="8" t="s">
        <v>130</v>
      </c>
      <c r="J4" s="8" t="s">
        <v>131</v>
      </c>
      <c r="K4" s="8" t="s">
        <v>132</v>
      </c>
      <c r="L4" s="11" t="s">
        <v>133</v>
      </c>
      <c r="M4" s="31" t="s">
        <v>59</v>
      </c>
      <c r="N4" s="31"/>
      <c r="O4" s="31"/>
    </row>
    <row r="5" spans="1:16" s="5" customFormat="1" ht="15">
      <c r="A5" s="7">
        <v>1</v>
      </c>
      <c r="B5" t="s">
        <v>75</v>
      </c>
      <c r="C5" t="s">
        <v>94</v>
      </c>
      <c r="D5"/>
      <c r="E5" t="s">
        <v>138</v>
      </c>
      <c r="F5" s="7">
        <v>635</v>
      </c>
      <c r="G5" s="12">
        <v>12</v>
      </c>
      <c r="H5" s="13">
        <f>(F5*G5)/43560</f>
        <v>0.17493112947658401</v>
      </c>
      <c r="I5" s="14">
        <v>52</v>
      </c>
      <c r="J5" s="14">
        <v>15.2</v>
      </c>
      <c r="K5" s="122">
        <v>1200</v>
      </c>
      <c r="L5" s="15">
        <f>((100-J5)*K5)/(4732*(F5*G5)/43560)</f>
        <v>122.93208911016301</v>
      </c>
      <c r="M5" s="7">
        <v>4</v>
      </c>
    </row>
    <row r="6" spans="1:16" s="5" customFormat="1" ht="15">
      <c r="A6" s="7">
        <v>2</v>
      </c>
      <c r="B6" t="s">
        <v>81</v>
      </c>
      <c r="C6" t="s">
        <v>118</v>
      </c>
      <c r="D6" t="s">
        <v>119</v>
      </c>
      <c r="E6" t="s">
        <v>120</v>
      </c>
      <c r="F6" s="7">
        <v>635</v>
      </c>
      <c r="G6" s="12">
        <v>12</v>
      </c>
      <c r="H6" s="13">
        <v>0.17493112947658401</v>
      </c>
      <c r="I6" s="14">
        <v>50</v>
      </c>
      <c r="J6" s="14">
        <v>16.8</v>
      </c>
      <c r="K6" s="122">
        <v>970</v>
      </c>
      <c r="L6" s="15">
        <f t="shared" ref="L6:L21" si="0">((100-J6)*K6)/(4732*(F6*G6)/43560)</f>
        <v>97.495197715670159</v>
      </c>
      <c r="M6" s="7">
        <v>3</v>
      </c>
    </row>
    <row r="7" spans="1:16" s="5" customFormat="1" ht="15">
      <c r="A7" s="7">
        <v>3</v>
      </c>
      <c r="B7" t="s">
        <v>81</v>
      </c>
      <c r="C7" t="s">
        <v>122</v>
      </c>
      <c r="D7" t="s">
        <v>123</v>
      </c>
      <c r="E7" t="s">
        <v>120</v>
      </c>
      <c r="F7" s="7">
        <v>635</v>
      </c>
      <c r="G7" s="12">
        <v>12</v>
      </c>
      <c r="H7" s="13">
        <v>0.17493112947658401</v>
      </c>
      <c r="I7" s="14">
        <v>54</v>
      </c>
      <c r="J7" s="14">
        <v>16.3</v>
      </c>
      <c r="K7" s="122">
        <v>910</v>
      </c>
      <c r="L7" s="15">
        <f t="shared" si="0"/>
        <v>92.014233797698367</v>
      </c>
      <c r="M7" s="7">
        <v>5</v>
      </c>
    </row>
    <row r="8" spans="1:16" s="5" customFormat="1" ht="15">
      <c r="A8" s="7">
        <v>4</v>
      </c>
      <c r="B8" t="s">
        <v>76</v>
      </c>
      <c r="C8" t="s">
        <v>96</v>
      </c>
      <c r="D8" t="s">
        <v>104</v>
      </c>
      <c r="E8" t="s">
        <v>101</v>
      </c>
      <c r="F8" s="7">
        <v>635</v>
      </c>
      <c r="G8" s="12">
        <v>12</v>
      </c>
      <c r="H8" s="13">
        <v>0.17493112947658401</v>
      </c>
      <c r="I8" s="14">
        <v>52</v>
      </c>
      <c r="J8" s="14">
        <v>15.9</v>
      </c>
      <c r="K8" s="122">
        <v>1030</v>
      </c>
      <c r="L8" s="15">
        <f t="shared" si="0"/>
        <v>104.6456992432159</v>
      </c>
      <c r="M8" s="7">
        <v>4</v>
      </c>
    </row>
    <row r="9" spans="1:16" s="5" customFormat="1" ht="15">
      <c r="A9" s="7">
        <v>5</v>
      </c>
      <c r="B9" t="s">
        <v>78</v>
      </c>
      <c r="C9" t="s">
        <v>107</v>
      </c>
      <c r="D9" t="s">
        <v>108</v>
      </c>
      <c r="E9" s="2" t="s">
        <v>101</v>
      </c>
      <c r="F9" s="7">
        <v>635</v>
      </c>
      <c r="G9" s="12">
        <v>12</v>
      </c>
      <c r="H9" s="13">
        <v>0.17493112947658401</v>
      </c>
      <c r="I9" s="14">
        <v>50</v>
      </c>
      <c r="J9" s="14">
        <v>15.9</v>
      </c>
      <c r="K9" s="122">
        <v>760</v>
      </c>
      <c r="L9" s="15">
        <f t="shared" si="0"/>
        <v>77.214302354217551</v>
      </c>
      <c r="M9" s="7">
        <v>2</v>
      </c>
    </row>
    <row r="10" spans="1:16" s="5" customFormat="1" ht="15">
      <c r="A10" s="7">
        <v>6</v>
      </c>
      <c r="B10" s="123" t="s">
        <v>79</v>
      </c>
      <c r="C10" s="123" t="s">
        <v>113</v>
      </c>
      <c r="D10" s="123" t="s">
        <v>114</v>
      </c>
      <c r="E10" s="123" t="s">
        <v>101</v>
      </c>
      <c r="F10" s="124">
        <v>635</v>
      </c>
      <c r="G10" s="125">
        <v>12</v>
      </c>
      <c r="H10" s="126">
        <v>0.17493112947658401</v>
      </c>
      <c r="I10" s="127">
        <v>56</v>
      </c>
      <c r="J10" s="127">
        <v>16.100000000000001</v>
      </c>
      <c r="K10" s="128">
        <v>1625</v>
      </c>
      <c r="L10" s="129">
        <f t="shared" si="0"/>
        <v>164.70375097343603</v>
      </c>
      <c r="M10" s="124">
        <v>9</v>
      </c>
    </row>
    <row r="11" spans="1:16" s="5" customFormat="1" ht="15">
      <c r="A11" s="7">
        <v>7</v>
      </c>
      <c r="B11" t="s">
        <v>80</v>
      </c>
      <c r="C11" t="s">
        <v>105</v>
      </c>
      <c r="D11" t="s">
        <v>103</v>
      </c>
      <c r="E11" t="s">
        <v>101</v>
      </c>
      <c r="F11" s="7">
        <v>635</v>
      </c>
      <c r="G11" s="12">
        <v>12</v>
      </c>
      <c r="H11" s="13">
        <v>0.17493112947658401</v>
      </c>
      <c r="I11" s="14">
        <v>49</v>
      </c>
      <c r="J11" s="14">
        <v>16.899999999999999</v>
      </c>
      <c r="K11" s="122">
        <v>810</v>
      </c>
      <c r="L11" s="15">
        <f t="shared" si="0"/>
        <v>81.315662835045032</v>
      </c>
      <c r="M11" s="7">
        <v>5</v>
      </c>
    </row>
    <row r="12" spans="1:16" s="5" customFormat="1" ht="15">
      <c r="A12" s="7">
        <v>8</v>
      </c>
      <c r="B12" t="s">
        <v>78</v>
      </c>
      <c r="C12" t="s">
        <v>110</v>
      </c>
      <c r="D12" t="s">
        <v>111</v>
      </c>
      <c r="E12" s="2" t="s">
        <v>112</v>
      </c>
      <c r="F12" s="7">
        <v>635</v>
      </c>
      <c r="G12" s="12">
        <v>12</v>
      </c>
      <c r="H12" s="13">
        <v>0.17493112947658401</v>
      </c>
      <c r="I12" s="14">
        <v>53</v>
      </c>
      <c r="J12" s="14">
        <v>15.5</v>
      </c>
      <c r="K12" s="122">
        <v>1005</v>
      </c>
      <c r="L12" s="15">
        <f t="shared" si="0"/>
        <v>102.5913948256468</v>
      </c>
      <c r="M12" s="7">
        <v>4</v>
      </c>
    </row>
    <row r="13" spans="1:16" s="5" customFormat="1" ht="15">
      <c r="A13" s="7">
        <v>9</v>
      </c>
      <c r="B13" t="s">
        <v>77</v>
      </c>
      <c r="C13" s="3" t="s">
        <v>86</v>
      </c>
      <c r="D13" s="3" t="s">
        <v>88</v>
      </c>
      <c r="E13" s="3" t="s">
        <v>87</v>
      </c>
      <c r="F13" s="7">
        <v>635</v>
      </c>
      <c r="G13" s="12">
        <v>12</v>
      </c>
      <c r="H13" s="13">
        <v>0.17493112947658401</v>
      </c>
      <c r="I13" s="14">
        <v>53</v>
      </c>
      <c r="J13" s="14">
        <v>16.600000000000001</v>
      </c>
      <c r="K13" s="122">
        <v>1130</v>
      </c>
      <c r="L13" s="15">
        <f t="shared" si="0"/>
        <v>113.84990115880485</v>
      </c>
      <c r="M13" s="7">
        <v>4</v>
      </c>
    </row>
    <row r="14" spans="1:16" s="5" customFormat="1" ht="15">
      <c r="A14" s="7">
        <v>10</v>
      </c>
      <c r="B14" t="s">
        <v>82</v>
      </c>
      <c r="C14" t="s">
        <v>134</v>
      </c>
      <c r="D14" t="s">
        <v>142</v>
      </c>
      <c r="E14" t="s">
        <v>87</v>
      </c>
      <c r="F14" s="7">
        <v>635</v>
      </c>
      <c r="G14" s="12">
        <v>12</v>
      </c>
      <c r="H14" s="13">
        <v>0.17493112947658401</v>
      </c>
      <c r="I14" s="14">
        <v>56</v>
      </c>
      <c r="J14" s="14">
        <v>15.1</v>
      </c>
      <c r="K14" s="122">
        <v>1430</v>
      </c>
      <c r="L14" s="15">
        <f t="shared" si="0"/>
        <v>146.6668253006836</v>
      </c>
      <c r="M14" s="7">
        <v>7</v>
      </c>
    </row>
    <row r="15" spans="1:16" s="5" customFormat="1" ht="15">
      <c r="A15" s="7">
        <v>11</v>
      </c>
      <c r="B15" t="s">
        <v>74</v>
      </c>
      <c r="C15" t="s">
        <v>93</v>
      </c>
      <c r="D15" t="s">
        <v>143</v>
      </c>
      <c r="E15" t="s">
        <v>139</v>
      </c>
      <c r="F15" s="7">
        <v>635</v>
      </c>
      <c r="G15" s="12">
        <v>12</v>
      </c>
      <c r="H15" s="13">
        <v>0.17493112947658401</v>
      </c>
      <c r="I15" s="14">
        <v>53</v>
      </c>
      <c r="J15" s="14">
        <v>16.7</v>
      </c>
      <c r="K15" s="122">
        <v>1200</v>
      </c>
      <c r="L15" s="15">
        <f t="shared" si="0"/>
        <v>120.75758281694078</v>
      </c>
      <c r="M15" s="7">
        <v>8</v>
      </c>
    </row>
    <row r="16" spans="1:16" s="5" customFormat="1" ht="15">
      <c r="A16" s="7">
        <v>12</v>
      </c>
      <c r="B16" t="s">
        <v>75</v>
      </c>
      <c r="C16" t="s">
        <v>150</v>
      </c>
      <c r="D16" t="s">
        <v>141</v>
      </c>
      <c r="E16" t="s">
        <v>139</v>
      </c>
      <c r="F16" s="7">
        <v>635</v>
      </c>
      <c r="G16" s="12">
        <v>12</v>
      </c>
      <c r="H16" s="13">
        <v>0.17493112947658401</v>
      </c>
      <c r="I16" s="14">
        <v>53</v>
      </c>
      <c r="J16" s="14">
        <v>16.399999999999999</v>
      </c>
      <c r="K16" s="122">
        <v>1335</v>
      </c>
      <c r="L16" s="15">
        <f t="shared" si="0"/>
        <v>134.82663853408854</v>
      </c>
      <c r="M16" s="7">
        <v>9</v>
      </c>
    </row>
    <row r="17" spans="1:13" s="5" customFormat="1" ht="15">
      <c r="A17" s="7">
        <v>13</v>
      </c>
      <c r="B17" t="s">
        <v>76</v>
      </c>
      <c r="C17" t="s">
        <v>99</v>
      </c>
      <c r="D17" t="s">
        <v>104</v>
      </c>
      <c r="E17" t="s">
        <v>91</v>
      </c>
      <c r="F17" s="7">
        <v>635</v>
      </c>
      <c r="G17" s="12">
        <v>12</v>
      </c>
      <c r="H17" s="13">
        <v>0.17493112947658401</v>
      </c>
      <c r="I17" s="14">
        <v>53</v>
      </c>
      <c r="J17" s="14">
        <v>15.5</v>
      </c>
      <c r="K17" s="122">
        <v>1510</v>
      </c>
      <c r="L17" s="15">
        <f t="shared" si="0"/>
        <v>154.14229471316085</v>
      </c>
      <c r="M17" s="7">
        <v>9</v>
      </c>
    </row>
    <row r="18" spans="1:13" s="5" customFormat="1" ht="15">
      <c r="A18" s="7">
        <v>14</v>
      </c>
      <c r="B18" t="s">
        <v>77</v>
      </c>
      <c r="C18" s="3" t="s">
        <v>90</v>
      </c>
      <c r="D18" s="3" t="s">
        <v>88</v>
      </c>
      <c r="E18" s="3" t="s">
        <v>91</v>
      </c>
      <c r="F18" s="7">
        <v>635</v>
      </c>
      <c r="G18" s="12">
        <v>12</v>
      </c>
      <c r="H18" s="13">
        <v>0.17493112947658401</v>
      </c>
      <c r="I18" s="14">
        <v>54</v>
      </c>
      <c r="J18" s="14">
        <v>15.8</v>
      </c>
      <c r="K18" s="122">
        <v>1610</v>
      </c>
      <c r="L18" s="15">
        <f t="shared" si="0"/>
        <v>163.76690117877277</v>
      </c>
      <c r="M18" s="7">
        <v>10</v>
      </c>
    </row>
    <row r="19" spans="1:13" s="5" customFormat="1" ht="15">
      <c r="A19" s="7">
        <v>15</v>
      </c>
      <c r="B19" s="123" t="s">
        <v>79</v>
      </c>
      <c r="C19" s="123" t="s">
        <v>116</v>
      </c>
      <c r="D19" s="123" t="s">
        <v>114</v>
      </c>
      <c r="E19" s="123" t="s">
        <v>117</v>
      </c>
      <c r="F19" s="124">
        <v>635</v>
      </c>
      <c r="G19" s="125">
        <v>12</v>
      </c>
      <c r="H19" s="126">
        <v>0.17493112947658401</v>
      </c>
      <c r="I19" s="127">
        <v>54</v>
      </c>
      <c r="J19" s="127">
        <v>16.3</v>
      </c>
      <c r="K19" s="128">
        <v>1250</v>
      </c>
      <c r="L19" s="129">
        <f t="shared" si="0"/>
        <v>126.39317829354171</v>
      </c>
      <c r="M19" s="124">
        <v>7</v>
      </c>
    </row>
    <row r="20" spans="1:13" s="5" customFormat="1" ht="15">
      <c r="A20" s="7">
        <v>16</v>
      </c>
      <c r="B20" t="s">
        <v>74</v>
      </c>
      <c r="C20" t="s">
        <v>92</v>
      </c>
      <c r="D20" s="29" t="s">
        <v>145</v>
      </c>
      <c r="E20" t="s">
        <v>140</v>
      </c>
      <c r="F20" s="7">
        <v>635</v>
      </c>
      <c r="G20" s="12">
        <v>12</v>
      </c>
      <c r="H20" s="13">
        <v>0.17493112947658401</v>
      </c>
      <c r="I20" s="14">
        <v>56</v>
      </c>
      <c r="J20" s="14">
        <v>16.3</v>
      </c>
      <c r="K20" s="122">
        <v>1545</v>
      </c>
      <c r="L20" s="15">
        <f t="shared" si="0"/>
        <v>156.22196837081756</v>
      </c>
      <c r="M20" s="7">
        <v>10</v>
      </c>
    </row>
    <row r="21" spans="1:13" s="5" customFormat="1" ht="15">
      <c r="A21" s="7">
        <v>17</v>
      </c>
      <c r="B21" t="s">
        <v>80</v>
      </c>
      <c r="C21" t="s">
        <v>102</v>
      </c>
      <c r="D21" t="s">
        <v>100</v>
      </c>
      <c r="E21" t="s">
        <v>97</v>
      </c>
      <c r="F21" s="7">
        <v>635</v>
      </c>
      <c r="G21" s="12">
        <v>12</v>
      </c>
      <c r="H21" s="13">
        <v>0.17493112947658401</v>
      </c>
      <c r="I21" s="14">
        <v>54</v>
      </c>
      <c r="J21" s="14">
        <v>16.399999999999999</v>
      </c>
      <c r="K21" s="122">
        <v>1720</v>
      </c>
      <c r="L21" s="15">
        <f t="shared" si="0"/>
        <v>173.70922717500551</v>
      </c>
      <c r="M21" s="7">
        <v>8</v>
      </c>
    </row>
    <row r="22" spans="1:13" s="5" customFormat="1">
      <c r="A22" s="7"/>
      <c r="B22" s="18"/>
      <c r="C22" s="18"/>
      <c r="D22" s="18"/>
      <c r="E22" s="16"/>
      <c r="F22" s="7"/>
      <c r="G22" s="12"/>
      <c r="H22" s="13"/>
      <c r="I22" s="14"/>
      <c r="J22" s="14"/>
      <c r="K22" s="122"/>
      <c r="L22" s="15"/>
    </row>
    <row r="23" spans="1:13" s="5" customFormat="1">
      <c r="A23" s="21" t="s">
        <v>147</v>
      </c>
      <c r="B23" s="31"/>
      <c r="C23" s="31"/>
      <c r="E23" s="16"/>
      <c r="F23" s="7"/>
      <c r="G23" s="12"/>
      <c r="H23" s="13"/>
      <c r="I23" s="14"/>
      <c r="J23" s="14"/>
      <c r="K23" s="122"/>
      <c r="L23" s="15"/>
    </row>
    <row r="24" spans="1:13" s="5" customFormat="1">
      <c r="A24" s="8"/>
      <c r="B24" s="21"/>
      <c r="C24" s="21"/>
      <c r="D24" s="21"/>
      <c r="E24" s="18"/>
      <c r="F24" s="7"/>
      <c r="G24" s="12"/>
      <c r="H24" s="13"/>
      <c r="I24" s="14"/>
      <c r="J24" s="14"/>
      <c r="K24" s="122"/>
      <c r="L24" s="15"/>
    </row>
    <row r="25" spans="1:13" s="5" customFormat="1">
      <c r="A25" s="21" t="s">
        <v>148</v>
      </c>
      <c r="B25" s="31"/>
      <c r="C25" s="31"/>
      <c r="D25" s="31"/>
      <c r="F25" s="7"/>
      <c r="G25" s="12"/>
      <c r="H25" s="13"/>
      <c r="I25" s="14"/>
      <c r="J25" s="14"/>
      <c r="K25" s="122"/>
      <c r="L25" s="15"/>
    </row>
    <row r="26" spans="1:13" s="5" customFormat="1">
      <c r="A26" s="7"/>
      <c r="B26" s="18" t="s">
        <v>60</v>
      </c>
      <c r="C26" s="130">
        <v>40652</v>
      </c>
      <c r="D26" s="131" t="s">
        <v>61</v>
      </c>
      <c r="E26" s="131"/>
      <c r="F26" s="124"/>
      <c r="G26" s="125"/>
      <c r="H26" s="13"/>
      <c r="I26" s="14"/>
      <c r="J26" s="14"/>
      <c r="K26" s="7"/>
      <c r="L26" s="15"/>
    </row>
    <row r="27" spans="1:13" s="5" customFormat="1">
      <c r="A27" s="7"/>
      <c r="B27" s="7" t="s">
        <v>62</v>
      </c>
      <c r="C27" s="132">
        <v>40800</v>
      </c>
      <c r="D27" s="132"/>
      <c r="F27" s="7"/>
      <c r="G27" s="12"/>
      <c r="H27" s="13"/>
      <c r="I27" s="14"/>
      <c r="J27" s="14"/>
      <c r="K27" s="7"/>
      <c r="L27" s="15"/>
    </row>
    <row r="28" spans="1:13" s="5" customFormat="1">
      <c r="A28" s="7"/>
      <c r="B28" s="18"/>
      <c r="C28" s="18"/>
      <c r="D28" s="16"/>
      <c r="E28" s="16"/>
      <c r="F28" s="7"/>
      <c r="G28" s="12"/>
      <c r="H28" s="13"/>
      <c r="I28" s="14"/>
      <c r="J28" s="14"/>
      <c r="K28" s="7"/>
      <c r="L28" s="15"/>
    </row>
    <row r="29" spans="1:13" s="5" customFormat="1">
      <c r="A29" s="7"/>
      <c r="B29" s="7"/>
      <c r="F29" s="7"/>
      <c r="G29" s="12"/>
      <c r="H29" s="13"/>
      <c r="I29" s="14"/>
      <c r="J29" s="14"/>
      <c r="K29" s="7"/>
      <c r="L29" s="15"/>
    </row>
    <row r="30" spans="1:13" s="5" customFormat="1">
      <c r="A30" s="32" t="s">
        <v>149</v>
      </c>
      <c r="B30" s="18"/>
      <c r="C30" s="18"/>
      <c r="D30" s="18"/>
      <c r="E30" s="18"/>
      <c r="F30" s="7"/>
      <c r="G30" s="12"/>
      <c r="H30" s="13"/>
      <c r="I30" s="14"/>
      <c r="J30" s="14"/>
      <c r="K30" s="7"/>
      <c r="L30" s="15"/>
    </row>
    <row r="31" spans="1:13" s="5" customFormat="1">
      <c r="A31" s="7"/>
      <c r="B31" s="7"/>
      <c r="F31" s="7"/>
      <c r="G31" s="12"/>
      <c r="H31" s="13"/>
      <c r="I31" s="14"/>
      <c r="J31" s="14"/>
      <c r="K31" s="7"/>
      <c r="L31" s="15"/>
    </row>
    <row r="32" spans="1:13" s="5" customFormat="1">
      <c r="A32" s="7"/>
      <c r="B32" s="18"/>
      <c r="C32" s="18"/>
      <c r="D32" s="18"/>
      <c r="E32" s="18"/>
      <c r="F32" s="7"/>
      <c r="G32" s="12"/>
      <c r="H32" s="13"/>
      <c r="I32" s="14"/>
      <c r="J32" s="14"/>
      <c r="K32" s="7"/>
      <c r="L32" s="15"/>
    </row>
    <row r="33" spans="1:12" s="5" customFormat="1">
      <c r="A33" s="7"/>
      <c r="B33" s="7"/>
      <c r="F33" s="7"/>
      <c r="G33" s="12"/>
      <c r="H33" s="13"/>
      <c r="I33" s="14"/>
      <c r="J33" s="14"/>
      <c r="K33" s="7"/>
      <c r="L33" s="15"/>
    </row>
    <row r="34" spans="1:12" s="5" customFormat="1">
      <c r="A34" s="7"/>
      <c r="B34" s="18"/>
      <c r="C34" s="18"/>
      <c r="D34" s="18"/>
      <c r="E34" s="18"/>
      <c r="F34" s="7"/>
      <c r="G34" s="12"/>
      <c r="H34" s="13"/>
      <c r="I34" s="14"/>
      <c r="J34" s="14"/>
      <c r="K34" s="7"/>
      <c r="L34" s="15"/>
    </row>
    <row r="35" spans="1:12" s="5" customFormat="1">
      <c r="A35" s="7"/>
      <c r="B35" s="7"/>
      <c r="F35" s="7"/>
      <c r="G35" s="12"/>
      <c r="H35" s="13"/>
      <c r="I35" s="14"/>
      <c r="J35" s="14"/>
      <c r="K35" s="7"/>
      <c r="L35" s="15"/>
    </row>
    <row r="36" spans="1:12" s="5" customFormat="1">
      <c r="A36" s="7"/>
      <c r="B36" s="19"/>
      <c r="C36" s="19"/>
      <c r="F36" s="7"/>
      <c r="G36" s="12"/>
      <c r="H36" s="13"/>
      <c r="I36" s="14"/>
      <c r="J36" s="14"/>
      <c r="K36" s="7"/>
      <c r="L36" s="15"/>
    </row>
    <row r="37" spans="1:12" s="5" customFormat="1">
      <c r="A37" s="7"/>
      <c r="B37" s="7"/>
      <c r="F37" s="7"/>
      <c r="G37" s="12"/>
      <c r="H37" s="13"/>
      <c r="I37" s="14"/>
      <c r="J37" s="14"/>
      <c r="K37" s="7"/>
      <c r="L37" s="15"/>
    </row>
    <row r="38" spans="1:12" s="5" customFormat="1">
      <c r="A38" s="7"/>
      <c r="B38" s="18"/>
      <c r="F38" s="7"/>
      <c r="G38" s="12"/>
      <c r="H38" s="13"/>
      <c r="I38" s="14"/>
      <c r="J38" s="14"/>
      <c r="K38" s="7"/>
      <c r="L38" s="15"/>
    </row>
    <row r="39" spans="1:12" s="5" customFormat="1">
      <c r="A39" s="7"/>
      <c r="B39" s="7"/>
      <c r="F39" s="7"/>
      <c r="G39" s="12"/>
      <c r="H39" s="13"/>
      <c r="I39" s="14"/>
      <c r="J39" s="14"/>
      <c r="K39" s="7"/>
      <c r="L39" s="15"/>
    </row>
    <row r="40" spans="1:12" s="5" customFormat="1">
      <c r="A40" s="7"/>
      <c r="B40" s="18"/>
      <c r="C40" s="18"/>
      <c r="D40" s="18"/>
      <c r="E40" s="18"/>
      <c r="F40" s="7"/>
      <c r="G40" s="12"/>
      <c r="H40" s="13"/>
      <c r="I40" s="14"/>
      <c r="J40" s="14"/>
      <c r="K40" s="7"/>
      <c r="L40" s="15"/>
    </row>
    <row r="41" spans="1:12" s="5" customFormat="1">
      <c r="A41" s="7"/>
      <c r="B41" s="7"/>
      <c r="F41" s="16"/>
      <c r="G41" s="12"/>
      <c r="H41" s="13"/>
      <c r="I41" s="14"/>
      <c r="J41" s="14"/>
      <c r="K41" s="7"/>
      <c r="L41" s="15"/>
    </row>
    <row r="42" spans="1:12" s="5" customFormat="1">
      <c r="A42" s="17"/>
      <c r="G42" s="17"/>
      <c r="H42" s="20"/>
      <c r="I42" s="14"/>
      <c r="J42" s="14"/>
      <c r="K42" s="17"/>
      <c r="L42" s="15"/>
    </row>
    <row r="43" spans="1:12" s="5" customFormat="1">
      <c r="A43" s="16"/>
      <c r="B43" s="7"/>
      <c r="C43" s="16"/>
      <c r="E43" s="16"/>
      <c r="F43" s="16"/>
      <c r="J43" s="21"/>
      <c r="K43" s="22"/>
      <c r="L43" s="14"/>
    </row>
    <row r="44" spans="1:12" s="5" customFormat="1">
      <c r="A44" s="16"/>
      <c r="D44" s="16"/>
      <c r="F44" s="16"/>
      <c r="G44" s="17"/>
      <c r="H44" s="17"/>
      <c r="I44" s="17"/>
      <c r="K44" s="23"/>
      <c r="L44" s="16"/>
    </row>
    <row r="45" spans="1:12" s="5" customFormat="1">
      <c r="A45" s="16"/>
      <c r="B45" s="16"/>
      <c r="C45" s="24"/>
      <c r="E45" s="16"/>
      <c r="F45" s="16"/>
      <c r="G45" s="17"/>
      <c r="H45" s="17"/>
      <c r="I45" s="17"/>
      <c r="J45" s="16"/>
      <c r="K45" s="25"/>
      <c r="L45" s="16"/>
    </row>
    <row r="48" spans="1:12">
      <c r="F48" s="26"/>
    </row>
    <row r="49" spans="1:7">
      <c r="F49" s="27"/>
    </row>
    <row r="50" spans="1:7">
      <c r="F50" s="19"/>
    </row>
    <row r="51" spans="1:7" s="19" customFormat="1">
      <c r="A51" s="16"/>
      <c r="F51" s="17"/>
    </row>
    <row r="52" spans="1:7">
      <c r="F52" s="19"/>
    </row>
    <row r="53" spans="1:7">
      <c r="F53" s="19"/>
      <c r="G53" s="19"/>
    </row>
    <row r="54" spans="1:7">
      <c r="F54" s="19"/>
      <c r="G54" s="19"/>
    </row>
    <row r="55" spans="1:7">
      <c r="F55" s="19"/>
      <c r="G55" s="19"/>
    </row>
    <row r="56" spans="1:7">
      <c r="F56" s="19"/>
      <c r="G56" s="19"/>
    </row>
    <row r="57" spans="1:7">
      <c r="F57" s="19"/>
      <c r="G57" s="19"/>
    </row>
    <row r="58" spans="1:7">
      <c r="D58" s="18"/>
      <c r="E58" s="18"/>
      <c r="F58" s="19"/>
      <c r="G58" s="19"/>
    </row>
    <row r="59" spans="1:7">
      <c r="F59" s="19"/>
      <c r="G59" s="19"/>
    </row>
    <row r="60" spans="1:7">
      <c r="F60" s="19"/>
      <c r="G60" s="19"/>
    </row>
    <row r="61" spans="1:7">
      <c r="F61" s="19"/>
      <c r="G61" s="19"/>
    </row>
    <row r="62" spans="1:7">
      <c r="F62" s="19"/>
      <c r="G62" s="19"/>
    </row>
    <row r="63" spans="1:7">
      <c r="F63" s="19"/>
      <c r="G63" s="19"/>
    </row>
    <row r="64" spans="1:7">
      <c r="F64" s="19"/>
      <c r="G64" s="19"/>
    </row>
    <row r="65" spans="2:7">
      <c r="F65" s="19"/>
      <c r="G65" s="19"/>
    </row>
    <row r="66" spans="2:7">
      <c r="D66" s="18"/>
      <c r="E66" s="18"/>
      <c r="F66" s="19"/>
      <c r="G66" s="19"/>
    </row>
    <row r="67" spans="2:7">
      <c r="D67" s="19"/>
      <c r="E67" s="19"/>
      <c r="F67" s="28"/>
      <c r="G67" s="19"/>
    </row>
    <row r="68" spans="2:7">
      <c r="B68" s="19"/>
      <c r="C68" s="19"/>
      <c r="D68" s="19"/>
      <c r="E68" s="18"/>
      <c r="F68" s="19"/>
      <c r="G68" s="19"/>
    </row>
    <row r="69" spans="2:7">
      <c r="B69" s="19"/>
      <c r="C69" s="19"/>
      <c r="D69" s="19"/>
      <c r="E69" s="19"/>
      <c r="F69" s="19"/>
      <c r="G69" s="19"/>
    </row>
    <row r="70" spans="2:7">
      <c r="B70" s="19"/>
      <c r="C70" s="19"/>
      <c r="D70" s="19"/>
      <c r="E70" s="19"/>
      <c r="F70" s="19"/>
      <c r="G70" s="19"/>
    </row>
    <row r="71" spans="2:7">
      <c r="B71" s="19"/>
      <c r="C71" s="19"/>
      <c r="D71" s="19"/>
      <c r="E71" s="19"/>
      <c r="G71" s="19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topLeftCell="A4" workbookViewId="0">
      <selection activeCell="B1" sqref="B1"/>
    </sheetView>
  </sheetViews>
  <sheetFormatPr defaultColWidth="12.42578125" defaultRowHeight="15"/>
  <cols>
    <col min="2" max="2" width="10.7109375" style="98" customWidth="1"/>
    <col min="3" max="3" width="12.42578125" style="97"/>
    <col min="4" max="5" width="12.42578125" style="98"/>
    <col min="6" max="6" width="15.140625" style="99" customWidth="1"/>
    <col min="8" max="8" width="12.42578125" style="97"/>
  </cols>
  <sheetData>
    <row r="1" spans="1:10" ht="45">
      <c r="A1" s="90" t="s">
        <v>23</v>
      </c>
      <c r="B1" s="91" t="s">
        <v>24</v>
      </c>
      <c r="C1" s="92" t="s">
        <v>25</v>
      </c>
      <c r="D1" s="91" t="s">
        <v>26</v>
      </c>
      <c r="E1" s="91" t="s">
        <v>27</v>
      </c>
      <c r="F1" s="93" t="s">
        <v>28</v>
      </c>
      <c r="G1" s="94" t="s">
        <v>29</v>
      </c>
      <c r="H1" s="95" t="s">
        <v>30</v>
      </c>
      <c r="I1" s="94" t="s">
        <v>31</v>
      </c>
      <c r="J1" s="94" t="s">
        <v>32</v>
      </c>
    </row>
    <row r="2" spans="1:10" ht="30">
      <c r="A2" s="90" t="s">
        <v>33</v>
      </c>
      <c r="B2" s="91">
        <v>112</v>
      </c>
      <c r="C2" s="92">
        <v>14.1</v>
      </c>
      <c r="D2" s="91">
        <v>54</v>
      </c>
      <c r="E2" s="91">
        <v>465</v>
      </c>
      <c r="F2" s="93">
        <f>I2/J2</f>
        <v>78.889209281013734</v>
      </c>
      <c r="G2" s="94">
        <v>0.107</v>
      </c>
      <c r="H2" s="95">
        <f xml:space="preserve"> (100-C2)</f>
        <v>85.9</v>
      </c>
      <c r="I2" s="94">
        <f t="shared" ref="I2:I18" si="0" xml:space="preserve"> (E2*H2)</f>
        <v>39943.5</v>
      </c>
      <c r="J2" s="94">
        <f xml:space="preserve"> (4732*G2)</f>
        <v>506.32400000000001</v>
      </c>
    </row>
    <row r="3" spans="1:10" ht="45">
      <c r="A3" s="90" t="s">
        <v>34</v>
      </c>
      <c r="B3" s="91">
        <v>113</v>
      </c>
      <c r="C3" s="92">
        <v>14.1</v>
      </c>
      <c r="D3" s="91">
        <v>56</v>
      </c>
      <c r="E3" s="91">
        <v>510</v>
      </c>
      <c r="F3" s="93">
        <f t="shared" ref="F3:F18" si="1">I3/J3</f>
        <v>86.523648888853771</v>
      </c>
      <c r="G3" s="94">
        <v>0.107</v>
      </c>
      <c r="H3" s="95">
        <f t="shared" ref="H3:H18" si="2" xml:space="preserve"> (100-C3)</f>
        <v>85.9</v>
      </c>
      <c r="I3" s="94">
        <f t="shared" si="0"/>
        <v>43809</v>
      </c>
      <c r="J3" s="94">
        <f t="shared" ref="J3:J18" si="3" xml:space="preserve"> (4732*G3)</f>
        <v>506.32400000000001</v>
      </c>
    </row>
    <row r="4" spans="1:10" ht="45">
      <c r="A4" s="90" t="s">
        <v>35</v>
      </c>
      <c r="B4" s="91">
        <v>113</v>
      </c>
      <c r="C4" s="92">
        <v>14.9</v>
      </c>
      <c r="D4" s="91">
        <v>59</v>
      </c>
      <c r="E4" s="91">
        <v>420</v>
      </c>
      <c r="F4" s="93">
        <f t="shared" si="1"/>
        <v>70.591162970745998</v>
      </c>
      <c r="G4" s="94">
        <v>0.107</v>
      </c>
      <c r="H4" s="95">
        <f t="shared" si="2"/>
        <v>85.1</v>
      </c>
      <c r="I4" s="94">
        <f t="shared" si="0"/>
        <v>35742</v>
      </c>
      <c r="J4" s="94">
        <f t="shared" si="3"/>
        <v>506.32400000000001</v>
      </c>
    </row>
    <row r="5" spans="1:10" ht="15" customHeight="1">
      <c r="A5" s="90" t="s">
        <v>36</v>
      </c>
      <c r="B5" s="91">
        <v>114</v>
      </c>
      <c r="C5" s="92">
        <v>15</v>
      </c>
      <c r="D5" s="91">
        <v>56</v>
      </c>
      <c r="E5" s="91">
        <v>660</v>
      </c>
      <c r="F5" s="93">
        <f t="shared" si="1"/>
        <v>110.79861906605257</v>
      </c>
      <c r="G5" s="94">
        <v>0.107</v>
      </c>
      <c r="H5" s="95">
        <f t="shared" si="2"/>
        <v>85</v>
      </c>
      <c r="I5" s="94">
        <f t="shared" si="0"/>
        <v>56100</v>
      </c>
      <c r="J5" s="94">
        <f t="shared" si="3"/>
        <v>506.32400000000001</v>
      </c>
    </row>
    <row r="6" spans="1:10" ht="30">
      <c r="A6" s="90" t="s">
        <v>37</v>
      </c>
      <c r="B6" s="91">
        <v>114</v>
      </c>
      <c r="C6" s="92">
        <v>14.8</v>
      </c>
      <c r="D6" s="91">
        <v>55</v>
      </c>
      <c r="E6" s="91">
        <v>560</v>
      </c>
      <c r="F6" s="93">
        <f t="shared" si="1"/>
        <v>94.232151744732619</v>
      </c>
      <c r="G6" s="94">
        <v>0.107</v>
      </c>
      <c r="H6" s="95">
        <f t="shared" si="2"/>
        <v>85.2</v>
      </c>
      <c r="I6" s="94">
        <f t="shared" si="0"/>
        <v>47712</v>
      </c>
      <c r="J6" s="94">
        <f t="shared" si="3"/>
        <v>506.32400000000001</v>
      </c>
    </row>
    <row r="7" spans="1:10">
      <c r="A7" s="90" t="s">
        <v>38</v>
      </c>
      <c r="B7" s="91">
        <v>114</v>
      </c>
      <c r="C7" s="92">
        <v>14.7</v>
      </c>
      <c r="D7" s="91">
        <v>53</v>
      </c>
      <c r="E7" s="91">
        <v>640</v>
      </c>
      <c r="F7" s="93">
        <f t="shared" si="1"/>
        <v>107.82028898491875</v>
      </c>
      <c r="G7" s="94">
        <v>0.107</v>
      </c>
      <c r="H7" s="95">
        <f t="shared" si="2"/>
        <v>85.3</v>
      </c>
      <c r="I7" s="94">
        <f t="shared" si="0"/>
        <v>54592</v>
      </c>
      <c r="J7" s="94">
        <f t="shared" si="3"/>
        <v>506.32400000000001</v>
      </c>
    </row>
    <row r="8" spans="1:10">
      <c r="A8" s="90" t="s">
        <v>39</v>
      </c>
      <c r="B8" s="91">
        <v>114</v>
      </c>
      <c r="C8" s="92">
        <v>14.2</v>
      </c>
      <c r="D8" s="91">
        <v>55</v>
      </c>
      <c r="E8" s="91">
        <v>595</v>
      </c>
      <c r="F8" s="93">
        <f t="shared" si="1"/>
        <v>100.82674335010783</v>
      </c>
      <c r="G8" s="94">
        <v>0.107</v>
      </c>
      <c r="H8" s="95">
        <f t="shared" si="2"/>
        <v>85.8</v>
      </c>
      <c r="I8" s="94">
        <f t="shared" si="0"/>
        <v>51051</v>
      </c>
      <c r="J8" s="94">
        <f t="shared" si="3"/>
        <v>506.32400000000001</v>
      </c>
    </row>
    <row r="9" spans="1:10" ht="30">
      <c r="A9" s="90" t="s">
        <v>40</v>
      </c>
      <c r="B9" s="91">
        <v>115</v>
      </c>
      <c r="C9" s="92">
        <v>14.1</v>
      </c>
      <c r="D9" s="91">
        <v>55</v>
      </c>
      <c r="E9" s="91">
        <v>530</v>
      </c>
      <c r="F9" s="93">
        <f t="shared" si="1"/>
        <v>89.916733159004906</v>
      </c>
      <c r="G9" s="94">
        <v>0.107</v>
      </c>
      <c r="H9" s="95">
        <f t="shared" si="2"/>
        <v>85.9</v>
      </c>
      <c r="I9" s="94">
        <f t="shared" si="0"/>
        <v>45527</v>
      </c>
      <c r="J9" s="94">
        <f t="shared" si="3"/>
        <v>506.32400000000001</v>
      </c>
    </row>
    <row r="10" spans="1:10" ht="30">
      <c r="A10" s="90" t="s">
        <v>41</v>
      </c>
      <c r="B10" s="91">
        <v>116</v>
      </c>
      <c r="C10" s="92">
        <v>14.3</v>
      </c>
      <c r="D10" s="91">
        <v>56</v>
      </c>
      <c r="E10" s="91">
        <v>560</v>
      </c>
      <c r="F10" s="93">
        <f t="shared" si="1"/>
        <v>94.785157330089035</v>
      </c>
      <c r="G10" s="94">
        <v>0.107</v>
      </c>
      <c r="H10" s="95">
        <f t="shared" si="2"/>
        <v>85.7</v>
      </c>
      <c r="I10" s="94">
        <f t="shared" si="0"/>
        <v>47992</v>
      </c>
      <c r="J10" s="94">
        <f t="shared" si="3"/>
        <v>506.32400000000001</v>
      </c>
    </row>
    <row r="11" spans="1:10">
      <c r="A11" s="90" t="s">
        <v>42</v>
      </c>
      <c r="B11" s="91">
        <v>116</v>
      </c>
      <c r="C11" s="92">
        <v>14.2</v>
      </c>
      <c r="D11" s="91">
        <v>58</v>
      </c>
      <c r="E11" s="91">
        <v>650</v>
      </c>
      <c r="F11" s="93">
        <f t="shared" si="1"/>
        <v>110.14686248331108</v>
      </c>
      <c r="G11" s="94">
        <v>0.107</v>
      </c>
      <c r="H11" s="95">
        <f t="shared" si="2"/>
        <v>85.8</v>
      </c>
      <c r="I11" s="94">
        <f t="shared" si="0"/>
        <v>55770</v>
      </c>
      <c r="J11" s="94">
        <f t="shared" si="3"/>
        <v>506.32400000000001</v>
      </c>
    </row>
    <row r="12" spans="1:10" ht="30">
      <c r="A12" s="90" t="s">
        <v>43</v>
      </c>
      <c r="B12" s="91">
        <v>117</v>
      </c>
      <c r="C12" s="92">
        <v>13.6</v>
      </c>
      <c r="D12" s="91">
        <v>55</v>
      </c>
      <c r="E12" s="91">
        <v>535</v>
      </c>
      <c r="F12" s="93">
        <f t="shared" si="1"/>
        <v>91.293322062552832</v>
      </c>
      <c r="G12" s="94">
        <v>0.107</v>
      </c>
      <c r="H12" s="95">
        <f t="shared" si="2"/>
        <v>86.4</v>
      </c>
      <c r="I12" s="94">
        <f t="shared" si="0"/>
        <v>46224</v>
      </c>
      <c r="J12" s="94">
        <f t="shared" si="3"/>
        <v>506.32400000000001</v>
      </c>
    </row>
    <row r="13" spans="1:10" ht="45">
      <c r="A13" s="90" t="s">
        <v>44</v>
      </c>
      <c r="B13" s="91">
        <v>117</v>
      </c>
      <c r="C13" s="92">
        <v>14.2</v>
      </c>
      <c r="D13" s="91">
        <v>55</v>
      </c>
      <c r="E13" s="91">
        <v>460</v>
      </c>
      <c r="F13" s="93">
        <f t="shared" si="1"/>
        <v>77.950087295881687</v>
      </c>
      <c r="G13" s="94">
        <v>0.107</v>
      </c>
      <c r="H13" s="95">
        <f t="shared" si="2"/>
        <v>85.8</v>
      </c>
      <c r="I13" s="94">
        <f t="shared" si="0"/>
        <v>39468</v>
      </c>
      <c r="J13" s="94">
        <f t="shared" si="3"/>
        <v>506.32400000000001</v>
      </c>
    </row>
    <row r="14" spans="1:10" ht="15" customHeight="1">
      <c r="A14" s="90" t="s">
        <v>45</v>
      </c>
      <c r="B14" s="91">
        <v>118</v>
      </c>
      <c r="C14" s="92">
        <v>14.6</v>
      </c>
      <c r="D14" s="91">
        <v>55</v>
      </c>
      <c r="E14" s="91">
        <v>470</v>
      </c>
      <c r="F14" s="93">
        <f t="shared" si="1"/>
        <v>79.273350660841672</v>
      </c>
      <c r="G14" s="94">
        <v>0.107</v>
      </c>
      <c r="H14" s="95">
        <f t="shared" si="2"/>
        <v>85.4</v>
      </c>
      <c r="I14" s="94">
        <f t="shared" si="0"/>
        <v>40138</v>
      </c>
      <c r="J14" s="94">
        <f t="shared" si="3"/>
        <v>506.32400000000001</v>
      </c>
    </row>
    <row r="15" spans="1:10" ht="30">
      <c r="A15" s="90" t="s">
        <v>46</v>
      </c>
      <c r="B15" s="91">
        <v>118</v>
      </c>
      <c r="C15" s="92">
        <v>14.8</v>
      </c>
      <c r="D15" s="91">
        <v>55</v>
      </c>
      <c r="E15" s="91">
        <v>430</v>
      </c>
      <c r="F15" s="93">
        <f t="shared" si="1"/>
        <v>72.356830803991116</v>
      </c>
      <c r="G15" s="94">
        <v>0.107</v>
      </c>
      <c r="H15" s="95">
        <f t="shared" si="2"/>
        <v>85.2</v>
      </c>
      <c r="I15" s="94">
        <f t="shared" si="0"/>
        <v>36636</v>
      </c>
      <c r="J15" s="94">
        <f t="shared" si="3"/>
        <v>506.32400000000001</v>
      </c>
    </row>
    <row r="16" spans="1:10">
      <c r="A16" s="90" t="s">
        <v>47</v>
      </c>
      <c r="B16" s="91">
        <v>118</v>
      </c>
      <c r="C16" s="92">
        <v>15.2</v>
      </c>
      <c r="D16" s="91">
        <v>55</v>
      </c>
      <c r="E16" s="91">
        <v>355</v>
      </c>
      <c r="F16" s="93">
        <f t="shared" si="1"/>
        <v>59.456000505605104</v>
      </c>
      <c r="G16" s="94">
        <v>0.107</v>
      </c>
      <c r="H16" s="95">
        <f t="shared" si="2"/>
        <v>84.8</v>
      </c>
      <c r="I16" s="94">
        <f t="shared" si="0"/>
        <v>30104</v>
      </c>
      <c r="J16" s="94">
        <f t="shared" si="3"/>
        <v>506.32400000000001</v>
      </c>
    </row>
    <row r="17" spans="1:10" ht="30">
      <c r="A17" s="90" t="s">
        <v>48</v>
      </c>
      <c r="B17" s="91">
        <v>119</v>
      </c>
      <c r="C17" s="92">
        <v>15.8</v>
      </c>
      <c r="D17" s="91">
        <v>56</v>
      </c>
      <c r="E17" s="91">
        <v>260</v>
      </c>
      <c r="F17" s="93">
        <f t="shared" si="1"/>
        <v>43.237136695080622</v>
      </c>
      <c r="G17" s="94">
        <v>0.107</v>
      </c>
      <c r="H17" s="95">
        <f t="shared" si="2"/>
        <v>84.2</v>
      </c>
      <c r="I17" s="94">
        <f t="shared" si="0"/>
        <v>21892</v>
      </c>
      <c r="J17" s="94">
        <f t="shared" si="3"/>
        <v>506.32400000000001</v>
      </c>
    </row>
    <row r="18" spans="1:10">
      <c r="A18" s="90" t="s">
        <v>49</v>
      </c>
      <c r="B18" s="91">
        <v>120</v>
      </c>
      <c r="C18" s="92">
        <v>16.100000000000001</v>
      </c>
      <c r="D18" s="91">
        <v>56</v>
      </c>
      <c r="E18" s="91">
        <v>185</v>
      </c>
      <c r="F18" s="93">
        <f t="shared" si="1"/>
        <v>30.655272118248398</v>
      </c>
      <c r="G18" s="94">
        <v>0.107</v>
      </c>
      <c r="H18" s="95">
        <f t="shared" si="2"/>
        <v>83.9</v>
      </c>
      <c r="I18" s="94">
        <f t="shared" si="0"/>
        <v>15521.500000000002</v>
      </c>
      <c r="J18" s="94">
        <f t="shared" si="3"/>
        <v>506.32400000000001</v>
      </c>
    </row>
    <row r="19" spans="1:10">
      <c r="A19" s="96"/>
      <c r="B19" s="91"/>
      <c r="C19" s="92"/>
      <c r="D19" s="91"/>
      <c r="E19" s="91"/>
      <c r="F19" s="93"/>
    </row>
    <row r="20" spans="1:10">
      <c r="A20" s="96"/>
      <c r="B20" s="91"/>
      <c r="C20" s="92"/>
      <c r="D20" s="91"/>
      <c r="E20" s="91"/>
      <c r="F20" s="93"/>
    </row>
    <row r="21" spans="1:10">
      <c r="A21" s="96"/>
      <c r="B21" s="91"/>
      <c r="C21" s="92"/>
      <c r="D21" s="91"/>
      <c r="E21" s="91"/>
      <c r="F21" s="93"/>
    </row>
    <row r="22" spans="1:10">
      <c r="A22" s="96"/>
      <c r="B22" s="91"/>
      <c r="C22" s="92"/>
      <c r="D22" s="91"/>
      <c r="E22" s="91"/>
      <c r="F22" s="93"/>
    </row>
    <row r="23" spans="1:10">
      <c r="A23" s="96"/>
      <c r="B23" s="91"/>
      <c r="C23" s="92"/>
      <c r="D23" s="91"/>
      <c r="E23" s="91"/>
      <c r="F23" s="93"/>
    </row>
    <row r="24" spans="1:10">
      <c r="A24" s="96"/>
      <c r="B24" s="91"/>
      <c r="C24" s="92"/>
      <c r="D24" s="91"/>
      <c r="E24" s="91"/>
      <c r="F24" s="93"/>
    </row>
    <row r="25" spans="1:10">
      <c r="A25" s="96"/>
      <c r="B25" s="91"/>
      <c r="C25" s="92"/>
      <c r="D25" s="91"/>
      <c r="E25" s="91"/>
      <c r="F25" s="93"/>
    </row>
    <row r="26" spans="1:10">
      <c r="A26" s="96"/>
      <c r="B26" s="91"/>
      <c r="C26" s="92"/>
      <c r="D26" s="91"/>
      <c r="E26" s="91"/>
      <c r="F26" s="93"/>
    </row>
    <row r="27" spans="1:10">
      <c r="A27" s="96"/>
      <c r="B27" s="91"/>
      <c r="C27" s="92"/>
      <c r="D27" s="91"/>
      <c r="E27" s="91"/>
      <c r="F27" s="93"/>
    </row>
    <row r="28" spans="1:10">
      <c r="A28" s="96"/>
      <c r="B28" s="91"/>
      <c r="C28" s="92"/>
      <c r="D28" s="91"/>
      <c r="E28" s="91"/>
      <c r="F28" s="93"/>
    </row>
    <row r="29" spans="1:10">
      <c r="A29" s="96"/>
      <c r="B29" s="91"/>
      <c r="C29" s="92"/>
      <c r="D29" s="91"/>
      <c r="E29" s="91"/>
      <c r="F29" s="93"/>
    </row>
    <row r="30" spans="1:10">
      <c r="A30" s="96"/>
      <c r="B30" s="91"/>
      <c r="C30" s="92"/>
      <c r="D30" s="91"/>
      <c r="E30" s="91"/>
      <c r="F30" s="93"/>
    </row>
    <row r="31" spans="1:10">
      <c r="A31" s="96"/>
      <c r="B31" s="91"/>
      <c r="C31" s="92"/>
      <c r="D31" s="91"/>
      <c r="E31" s="91"/>
      <c r="F31" s="93"/>
    </row>
    <row r="32" spans="1:10">
      <c r="A32" s="96"/>
      <c r="B32" s="91"/>
      <c r="C32" s="92"/>
      <c r="D32" s="91"/>
      <c r="E32" s="91"/>
      <c r="F32" s="93"/>
    </row>
  </sheetData>
  <phoneticPr fontId="1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E12" sqref="E12"/>
    </sheetView>
  </sheetViews>
  <sheetFormatPr defaultColWidth="12.42578125" defaultRowHeight="15"/>
  <sheetData>
    <row r="1" spans="1:10" ht="45">
      <c r="A1" s="90" t="s">
        <v>83</v>
      </c>
      <c r="B1" s="91" t="s">
        <v>66</v>
      </c>
      <c r="C1" s="92" t="s">
        <v>67</v>
      </c>
      <c r="D1" s="91" t="s">
        <v>68</v>
      </c>
      <c r="E1" s="91" t="s">
        <v>69</v>
      </c>
      <c r="F1" s="93" t="s">
        <v>70</v>
      </c>
      <c r="G1" s="94" t="s">
        <v>71</v>
      </c>
      <c r="H1" s="95" t="s">
        <v>72</v>
      </c>
      <c r="I1" s="94" t="s">
        <v>0</v>
      </c>
      <c r="J1" s="94" t="s">
        <v>1</v>
      </c>
    </row>
    <row r="2" spans="1:10" ht="26.1" customHeight="1">
      <c r="A2" s="90" t="s">
        <v>2</v>
      </c>
      <c r="B2" s="91">
        <v>112</v>
      </c>
      <c r="C2" s="92">
        <v>10</v>
      </c>
      <c r="D2" s="91">
        <v>53</v>
      </c>
      <c r="E2" s="91">
        <v>775</v>
      </c>
      <c r="F2" s="93">
        <f>(I2/J2)</f>
        <v>71.208056157888933</v>
      </c>
      <c r="G2" s="94">
        <v>0.20699999999999999</v>
      </c>
      <c r="H2" s="95">
        <f>(100-C2)</f>
        <v>90</v>
      </c>
      <c r="I2" s="94">
        <f>(E2*H2)</f>
        <v>69750</v>
      </c>
      <c r="J2" s="94">
        <f>4732*0.207</f>
        <v>979.524</v>
      </c>
    </row>
    <row r="3" spans="1:10" ht="39.950000000000003" customHeight="1">
      <c r="A3" s="90" t="s">
        <v>3</v>
      </c>
      <c r="B3" s="91">
        <v>113</v>
      </c>
      <c r="C3" s="92">
        <v>12</v>
      </c>
      <c r="D3" s="91">
        <v>55</v>
      </c>
      <c r="E3" s="91">
        <v>725</v>
      </c>
      <c r="F3" s="93">
        <f t="shared" ref="F3:F18" si="0">(I3/J3)</f>
        <v>65.133677173810952</v>
      </c>
      <c r="G3" s="94">
        <v>0.20699999999999999</v>
      </c>
      <c r="H3" s="95">
        <f t="shared" ref="H3:H18" si="1">(100-C3)</f>
        <v>88</v>
      </c>
      <c r="I3" s="94">
        <f t="shared" ref="I3:I18" si="2">(E3*H3)</f>
        <v>63800</v>
      </c>
      <c r="J3" s="94">
        <f t="shared" ref="J3:J18" si="3">4732*0.207</f>
        <v>979.524</v>
      </c>
    </row>
    <row r="4" spans="1:10" ht="38.1" customHeight="1">
      <c r="A4" s="90" t="s">
        <v>4</v>
      </c>
      <c r="B4" s="91">
        <v>113</v>
      </c>
      <c r="C4" s="92">
        <v>12.5</v>
      </c>
      <c r="D4" s="91">
        <v>59</v>
      </c>
      <c r="E4" s="91">
        <v>692</v>
      </c>
      <c r="F4" s="93">
        <f t="shared" si="0"/>
        <v>61.815739073264155</v>
      </c>
      <c r="G4" s="94">
        <v>0.20699999999999999</v>
      </c>
      <c r="H4" s="95">
        <f t="shared" si="1"/>
        <v>87.5</v>
      </c>
      <c r="I4" s="94">
        <f t="shared" si="2"/>
        <v>60550</v>
      </c>
      <c r="J4" s="94">
        <f t="shared" si="3"/>
        <v>979.524</v>
      </c>
    </row>
    <row r="5" spans="1:10" ht="14.1" customHeight="1">
      <c r="A5" s="90" t="s">
        <v>5</v>
      </c>
      <c r="B5" s="91">
        <v>114</v>
      </c>
      <c r="C5" s="92">
        <v>14.1</v>
      </c>
      <c r="D5" s="91">
        <v>56</v>
      </c>
      <c r="E5" s="91">
        <v>874</v>
      </c>
      <c r="F5" s="93">
        <f t="shared" si="0"/>
        <v>76.646003569080492</v>
      </c>
      <c r="G5" s="94">
        <v>0.20699999999999999</v>
      </c>
      <c r="H5" s="95">
        <f t="shared" si="1"/>
        <v>85.9</v>
      </c>
      <c r="I5" s="94">
        <f t="shared" si="2"/>
        <v>75076.600000000006</v>
      </c>
      <c r="J5" s="94">
        <f t="shared" si="3"/>
        <v>979.524</v>
      </c>
    </row>
    <row r="6" spans="1:10" ht="24.95" customHeight="1">
      <c r="A6" s="90" t="s">
        <v>6</v>
      </c>
      <c r="B6" s="91">
        <v>114</v>
      </c>
      <c r="C6" s="92">
        <v>13</v>
      </c>
      <c r="D6" s="91">
        <v>54</v>
      </c>
      <c r="E6" s="91">
        <v>483</v>
      </c>
      <c r="F6" s="93">
        <f t="shared" si="0"/>
        <v>42.899408284023671</v>
      </c>
      <c r="G6" s="94">
        <v>0.20699999999999999</v>
      </c>
      <c r="H6" s="95">
        <f t="shared" si="1"/>
        <v>87</v>
      </c>
      <c r="I6" s="94">
        <f t="shared" si="2"/>
        <v>42021</v>
      </c>
      <c r="J6" s="94">
        <f t="shared" si="3"/>
        <v>979.524</v>
      </c>
    </row>
    <row r="7" spans="1:10">
      <c r="A7" s="90" t="s">
        <v>113</v>
      </c>
      <c r="B7" s="91">
        <v>114</v>
      </c>
      <c r="C7" s="92">
        <v>12</v>
      </c>
      <c r="D7" s="91">
        <v>53</v>
      </c>
      <c r="E7" s="91">
        <v>516</v>
      </c>
      <c r="F7" s="93">
        <f t="shared" si="0"/>
        <v>46.357210236808896</v>
      </c>
      <c r="G7" s="94">
        <v>0.20699999999999999</v>
      </c>
      <c r="H7" s="95">
        <f t="shared" si="1"/>
        <v>88</v>
      </c>
      <c r="I7" s="94">
        <f t="shared" si="2"/>
        <v>45408</v>
      </c>
      <c r="J7" s="94">
        <f t="shared" si="3"/>
        <v>979.524</v>
      </c>
    </row>
    <row r="8" spans="1:10">
      <c r="A8" s="90" t="s">
        <v>7</v>
      </c>
      <c r="B8" s="91">
        <v>114</v>
      </c>
      <c r="C8" s="92">
        <v>12</v>
      </c>
      <c r="D8" s="91">
        <v>55</v>
      </c>
      <c r="E8" s="91">
        <v>798</v>
      </c>
      <c r="F8" s="93">
        <f t="shared" si="0"/>
        <v>71.691964668553297</v>
      </c>
      <c r="G8" s="94">
        <v>0.20699999999999999</v>
      </c>
      <c r="H8" s="95">
        <f t="shared" si="1"/>
        <v>88</v>
      </c>
      <c r="I8" s="94">
        <f t="shared" si="2"/>
        <v>70224</v>
      </c>
      <c r="J8" s="94">
        <f t="shared" si="3"/>
        <v>979.524</v>
      </c>
    </row>
    <row r="9" spans="1:10" ht="26.1" customHeight="1">
      <c r="A9" s="90" t="s">
        <v>8</v>
      </c>
      <c r="B9" s="91">
        <v>115</v>
      </c>
      <c r="C9" s="92">
        <v>12.6</v>
      </c>
      <c r="D9" s="91">
        <v>54</v>
      </c>
      <c r="E9" s="91">
        <v>522</v>
      </c>
      <c r="F9" s="93">
        <f t="shared" si="0"/>
        <v>46.57650042265427</v>
      </c>
      <c r="G9" s="94">
        <v>0.20699999999999999</v>
      </c>
      <c r="H9" s="95">
        <f t="shared" si="1"/>
        <v>87.4</v>
      </c>
      <c r="I9" s="94">
        <f t="shared" si="2"/>
        <v>45622.8</v>
      </c>
      <c r="J9" s="94">
        <f t="shared" si="3"/>
        <v>979.524</v>
      </c>
    </row>
    <row r="10" spans="1:10" ht="26.1" customHeight="1">
      <c r="A10" s="90" t="s">
        <v>9</v>
      </c>
      <c r="B10" s="91">
        <v>116</v>
      </c>
      <c r="C10" s="92">
        <v>12.4</v>
      </c>
      <c r="D10" s="91">
        <v>56</v>
      </c>
      <c r="E10" s="91">
        <v>830</v>
      </c>
      <c r="F10" s="93">
        <f t="shared" si="0"/>
        <v>74.227890281401983</v>
      </c>
      <c r="G10" s="94">
        <v>0.20699999999999999</v>
      </c>
      <c r="H10" s="95">
        <f t="shared" si="1"/>
        <v>87.6</v>
      </c>
      <c r="I10" s="94">
        <f t="shared" si="2"/>
        <v>72708</v>
      </c>
      <c r="J10" s="94">
        <f t="shared" si="3"/>
        <v>979.524</v>
      </c>
    </row>
    <row r="11" spans="1:10">
      <c r="A11" s="90" t="s">
        <v>134</v>
      </c>
      <c r="B11" s="91">
        <v>116</v>
      </c>
      <c r="C11" s="92">
        <v>12.5</v>
      </c>
      <c r="D11" s="91">
        <v>58</v>
      </c>
      <c r="E11" s="91">
        <v>652</v>
      </c>
      <c r="F11" s="93">
        <f t="shared" si="0"/>
        <v>58.242574964982992</v>
      </c>
      <c r="G11" s="94">
        <v>0.20699999999999999</v>
      </c>
      <c r="H11" s="95">
        <f t="shared" si="1"/>
        <v>87.5</v>
      </c>
      <c r="I11" s="94">
        <f t="shared" si="2"/>
        <v>57050</v>
      </c>
      <c r="J11" s="94">
        <f t="shared" si="3"/>
        <v>979.524</v>
      </c>
    </row>
    <row r="12" spans="1:10" ht="26.1" customHeight="1">
      <c r="A12" s="90" t="s">
        <v>10</v>
      </c>
      <c r="B12" s="91">
        <v>117</v>
      </c>
      <c r="C12" s="92">
        <v>12.9</v>
      </c>
      <c r="D12" s="91">
        <v>55</v>
      </c>
      <c r="E12" s="91">
        <v>745</v>
      </c>
      <c r="F12" s="93">
        <f t="shared" si="0"/>
        <v>66.245952115517326</v>
      </c>
      <c r="G12" s="94">
        <v>0.20699999999999999</v>
      </c>
      <c r="H12" s="95">
        <f t="shared" si="1"/>
        <v>87.1</v>
      </c>
      <c r="I12" s="94">
        <f t="shared" si="2"/>
        <v>64889.499999999993</v>
      </c>
      <c r="J12" s="94">
        <f t="shared" si="3"/>
        <v>979.524</v>
      </c>
    </row>
    <row r="13" spans="1:10" ht="26.1" customHeight="1">
      <c r="A13" s="90" t="s">
        <v>11</v>
      </c>
      <c r="B13" s="91">
        <v>117</v>
      </c>
      <c r="C13" s="92">
        <v>13.1</v>
      </c>
      <c r="D13" s="91">
        <v>56</v>
      </c>
      <c r="E13" s="91">
        <v>938</v>
      </c>
      <c r="F13" s="93">
        <f t="shared" si="0"/>
        <v>83.216133550581716</v>
      </c>
      <c r="G13" s="94">
        <v>0.20699999999999999</v>
      </c>
      <c r="H13" s="95">
        <f t="shared" si="1"/>
        <v>86.9</v>
      </c>
      <c r="I13" s="94">
        <f t="shared" si="2"/>
        <v>81512.200000000012</v>
      </c>
      <c r="J13" s="94">
        <f t="shared" si="3"/>
        <v>979.524</v>
      </c>
    </row>
    <row r="14" spans="1:10" ht="15" customHeight="1">
      <c r="A14" s="90" t="s">
        <v>12</v>
      </c>
      <c r="B14" s="91">
        <v>118</v>
      </c>
      <c r="C14" s="92">
        <v>13.1</v>
      </c>
      <c r="D14" s="91">
        <v>56</v>
      </c>
      <c r="E14" s="91">
        <v>817</v>
      </c>
      <c r="F14" s="93">
        <f t="shared" si="0"/>
        <v>72.481429755677254</v>
      </c>
      <c r="G14" s="94">
        <v>0.20699999999999999</v>
      </c>
      <c r="H14" s="95">
        <f t="shared" si="1"/>
        <v>86.9</v>
      </c>
      <c r="I14" s="94">
        <f t="shared" si="2"/>
        <v>70997.3</v>
      </c>
      <c r="J14" s="94">
        <f t="shared" si="3"/>
        <v>979.524</v>
      </c>
    </row>
    <row r="15" spans="1:10" ht="26.1" customHeight="1">
      <c r="A15" s="90" t="s">
        <v>13</v>
      </c>
      <c r="B15" s="91">
        <v>118</v>
      </c>
      <c r="C15" s="92">
        <v>12.5</v>
      </c>
      <c r="D15" s="91">
        <v>55</v>
      </c>
      <c r="E15" s="91">
        <v>655</v>
      </c>
      <c r="F15" s="93">
        <f t="shared" si="0"/>
        <v>58.510562273104078</v>
      </c>
      <c r="G15" s="94">
        <v>0.20699999999999999</v>
      </c>
      <c r="H15" s="95">
        <f t="shared" si="1"/>
        <v>87.5</v>
      </c>
      <c r="I15" s="94">
        <f t="shared" si="2"/>
        <v>57312.5</v>
      </c>
      <c r="J15" s="94">
        <f t="shared" si="3"/>
        <v>979.524</v>
      </c>
    </row>
    <row r="16" spans="1:10">
      <c r="A16" s="90" t="s">
        <v>116</v>
      </c>
      <c r="B16" s="91">
        <v>118</v>
      </c>
      <c r="C16" s="92">
        <v>12.7</v>
      </c>
      <c r="D16" s="91">
        <v>54</v>
      </c>
      <c r="E16" s="91">
        <v>659</v>
      </c>
      <c r="F16" s="93">
        <f t="shared" si="0"/>
        <v>58.73332353265463</v>
      </c>
      <c r="G16" s="94">
        <v>0.20699999999999999</v>
      </c>
      <c r="H16" s="95">
        <f t="shared" si="1"/>
        <v>87.3</v>
      </c>
      <c r="I16" s="94">
        <f t="shared" si="2"/>
        <v>57530.7</v>
      </c>
      <c r="J16" s="94">
        <f t="shared" si="3"/>
        <v>979.524</v>
      </c>
    </row>
    <row r="17" spans="1:10" ht="24.95" customHeight="1">
      <c r="A17" s="90" t="s">
        <v>14</v>
      </c>
      <c r="B17" s="91">
        <v>119</v>
      </c>
      <c r="C17" s="92">
        <v>12.8</v>
      </c>
      <c r="D17" s="91">
        <v>56</v>
      </c>
      <c r="E17" s="91">
        <v>676</v>
      </c>
      <c r="F17" s="93">
        <f t="shared" si="0"/>
        <v>60.179434092477578</v>
      </c>
      <c r="G17" s="94">
        <v>0.20699999999999999</v>
      </c>
      <c r="H17" s="95">
        <f t="shared" si="1"/>
        <v>87.2</v>
      </c>
      <c r="I17" s="94">
        <f t="shared" si="2"/>
        <v>58947.200000000004</v>
      </c>
      <c r="J17" s="94">
        <f t="shared" si="3"/>
        <v>979.524</v>
      </c>
    </row>
    <row r="18" spans="1:10">
      <c r="A18" s="90" t="s">
        <v>15</v>
      </c>
      <c r="B18" s="91">
        <v>120</v>
      </c>
      <c r="C18" s="92">
        <v>13</v>
      </c>
      <c r="D18" s="91">
        <v>56</v>
      </c>
      <c r="E18" s="91">
        <v>581</v>
      </c>
      <c r="F18" s="93">
        <f t="shared" si="0"/>
        <v>51.603636051796585</v>
      </c>
      <c r="G18" s="94">
        <v>0.20699999999999999</v>
      </c>
      <c r="H18" s="95">
        <f t="shared" si="1"/>
        <v>87</v>
      </c>
      <c r="I18" s="94">
        <f t="shared" si="2"/>
        <v>50547</v>
      </c>
      <c r="J18" s="94">
        <f t="shared" si="3"/>
        <v>979.524</v>
      </c>
    </row>
  </sheetData>
  <phoneticPr fontId="1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L69"/>
  <sheetViews>
    <sheetView topLeftCell="A4" workbookViewId="0">
      <selection activeCell="F26" sqref="F26"/>
    </sheetView>
  </sheetViews>
  <sheetFormatPr defaultColWidth="8.85546875" defaultRowHeight="12.75"/>
  <cols>
    <col min="1" max="1" width="4.42578125" style="72" customWidth="1"/>
    <col min="2" max="2" width="16.140625" style="72" customWidth="1"/>
    <col min="3" max="3" width="11.42578125" style="72" customWidth="1"/>
    <col min="4" max="4" width="20.140625" style="72" customWidth="1"/>
    <col min="5" max="5" width="8.28515625" style="72" customWidth="1"/>
    <col min="6" max="6" width="8.85546875" style="72"/>
    <col min="7" max="7" width="8.28515625" style="83" customWidth="1"/>
    <col min="8" max="8" width="8.85546875" style="83"/>
    <col min="9" max="9" width="8.28515625" style="83" customWidth="1"/>
    <col min="10" max="10" width="8.42578125" style="72" customWidth="1"/>
    <col min="11" max="11" width="8.85546875" style="84"/>
    <col min="12" max="16384" width="8.85546875" style="72"/>
  </cols>
  <sheetData>
    <row r="1" spans="1:12" s="42" customFormat="1" ht="20.25">
      <c r="A1" s="4" t="s">
        <v>161</v>
      </c>
      <c r="B1" s="4"/>
      <c r="C1" s="4"/>
      <c r="D1" s="4"/>
      <c r="E1" s="4"/>
      <c r="F1" s="4"/>
      <c r="G1" s="4"/>
      <c r="H1" s="4"/>
      <c r="I1" s="4"/>
      <c r="J1" s="4"/>
      <c r="K1" s="40"/>
      <c r="L1" s="41"/>
    </row>
    <row r="2" spans="1:12" s="42" customFormat="1" ht="20.25">
      <c r="A2" s="4" t="s">
        <v>162</v>
      </c>
      <c r="B2" s="4"/>
      <c r="C2" s="4"/>
      <c r="D2" s="4"/>
      <c r="E2" s="4"/>
      <c r="F2" s="4"/>
      <c r="G2" s="4"/>
      <c r="H2" s="4"/>
      <c r="I2" s="4"/>
      <c r="J2" s="4"/>
      <c r="K2" s="40"/>
      <c r="L2" s="41"/>
    </row>
    <row r="3" spans="1:12" s="42" customFormat="1">
      <c r="A3" s="43"/>
      <c r="E3" s="8"/>
      <c r="G3" s="44"/>
      <c r="H3" s="43"/>
      <c r="I3" s="8" t="s">
        <v>124</v>
      </c>
      <c r="K3" s="45"/>
      <c r="L3" s="46"/>
    </row>
    <row r="4" spans="1:12" s="42" customFormat="1">
      <c r="A4" s="8" t="s">
        <v>125</v>
      </c>
      <c r="B4" s="8" t="s">
        <v>73</v>
      </c>
      <c r="C4" s="8" t="s">
        <v>83</v>
      </c>
      <c r="D4" s="8" t="s">
        <v>126</v>
      </c>
      <c r="E4" s="8" t="s">
        <v>85</v>
      </c>
      <c r="F4" s="8" t="s">
        <v>127</v>
      </c>
      <c r="G4" s="10" t="s">
        <v>128</v>
      </c>
      <c r="H4" s="8" t="s">
        <v>129</v>
      </c>
      <c r="I4" s="8" t="s">
        <v>130</v>
      </c>
      <c r="J4" s="8" t="s">
        <v>131</v>
      </c>
      <c r="K4" s="47" t="s">
        <v>132</v>
      </c>
      <c r="L4" s="11" t="s">
        <v>133</v>
      </c>
    </row>
    <row r="5" spans="1:12" s="42" customFormat="1" ht="15">
      <c r="A5" s="48">
        <v>1</v>
      </c>
      <c r="B5" s="49" t="s">
        <v>75</v>
      </c>
      <c r="C5" s="49" t="s">
        <v>94</v>
      </c>
      <c r="D5" s="49"/>
      <c r="E5" s="49" t="s">
        <v>138</v>
      </c>
      <c r="F5" s="48">
        <v>442</v>
      </c>
      <c r="G5" s="50">
        <v>20</v>
      </c>
      <c r="H5" s="51">
        <f>(F5*G5)/43560</f>
        <v>0.20293847566574838</v>
      </c>
      <c r="I5" s="52">
        <v>58.6</v>
      </c>
      <c r="J5" s="52">
        <v>16.2</v>
      </c>
      <c r="K5" s="53">
        <v>1610</v>
      </c>
      <c r="L5" s="54">
        <f>(K5/I5)/H5</f>
        <v>135.38291662162371</v>
      </c>
    </row>
    <row r="6" spans="1:12" s="42" customFormat="1" ht="15">
      <c r="A6" s="48">
        <v>2</v>
      </c>
      <c r="B6" s="49" t="s">
        <v>81</v>
      </c>
      <c r="C6" s="49" t="s">
        <v>118</v>
      </c>
      <c r="D6" s="49" t="s">
        <v>119</v>
      </c>
      <c r="E6" s="49" t="s">
        <v>120</v>
      </c>
      <c r="F6" s="48">
        <v>441</v>
      </c>
      <c r="G6" s="50">
        <v>20</v>
      </c>
      <c r="H6" s="51">
        <f t="shared" ref="H6:H21" si="0">(F6*G6)/43560</f>
        <v>0.2024793388429752</v>
      </c>
      <c r="I6" s="52">
        <v>56.4</v>
      </c>
      <c r="J6" s="52">
        <v>17.899999999999999</v>
      </c>
      <c r="K6" s="53">
        <v>1894</v>
      </c>
      <c r="L6" s="54">
        <f t="shared" ref="L6:L21" si="1">(K6/I6)/H6</f>
        <v>165.85178752352004</v>
      </c>
    </row>
    <row r="7" spans="1:12" s="42" customFormat="1" ht="15">
      <c r="A7" s="48">
        <v>3</v>
      </c>
      <c r="B7" s="49" t="s">
        <v>81</v>
      </c>
      <c r="C7" s="49" t="s">
        <v>122</v>
      </c>
      <c r="D7" s="49" t="s">
        <v>123</v>
      </c>
      <c r="E7" s="49" t="s">
        <v>120</v>
      </c>
      <c r="F7" s="48">
        <v>444</v>
      </c>
      <c r="G7" s="50">
        <v>20</v>
      </c>
      <c r="H7" s="51">
        <f t="shared" si="0"/>
        <v>0.20385674931129477</v>
      </c>
      <c r="I7" s="52">
        <v>57.9</v>
      </c>
      <c r="J7" s="52">
        <v>18.8</v>
      </c>
      <c r="K7" s="53">
        <v>1648</v>
      </c>
      <c r="L7" s="54">
        <f t="shared" si="1"/>
        <v>139.62190169444054</v>
      </c>
    </row>
    <row r="8" spans="1:12" s="42" customFormat="1" ht="15">
      <c r="A8" s="48">
        <v>4</v>
      </c>
      <c r="B8" s="49" t="s">
        <v>76</v>
      </c>
      <c r="C8" s="49" t="s">
        <v>96</v>
      </c>
      <c r="D8" s="49" t="s">
        <v>104</v>
      </c>
      <c r="E8" s="49" t="s">
        <v>101</v>
      </c>
      <c r="F8" s="48">
        <v>446</v>
      </c>
      <c r="G8" s="50">
        <v>20</v>
      </c>
      <c r="H8" s="51">
        <f>(F8*G8)/43560</f>
        <v>0.20477502295684114</v>
      </c>
      <c r="I8" s="52">
        <v>58</v>
      </c>
      <c r="J8" s="52">
        <v>17.899999999999999</v>
      </c>
      <c r="K8" s="53">
        <v>1824</v>
      </c>
      <c r="L8" s="54">
        <f t="shared" si="1"/>
        <v>153.57476418741302</v>
      </c>
    </row>
    <row r="9" spans="1:12" s="42" customFormat="1" ht="15">
      <c r="A9" s="48">
        <v>5</v>
      </c>
      <c r="B9" s="49" t="s">
        <v>78</v>
      </c>
      <c r="C9" s="49" t="s">
        <v>107</v>
      </c>
      <c r="D9" s="49" t="s">
        <v>108</v>
      </c>
      <c r="E9" s="55" t="s">
        <v>101</v>
      </c>
      <c r="F9" s="48">
        <v>447.5</v>
      </c>
      <c r="G9" s="50">
        <v>20</v>
      </c>
      <c r="H9" s="51">
        <f t="shared" si="0"/>
        <v>0.20546372819100092</v>
      </c>
      <c r="I9" s="52">
        <v>55.1</v>
      </c>
      <c r="J9" s="52">
        <v>19.399999999999999</v>
      </c>
      <c r="K9" s="53">
        <v>1870</v>
      </c>
      <c r="L9" s="54">
        <f t="shared" si="1"/>
        <v>165.17900414685337</v>
      </c>
    </row>
    <row r="10" spans="1:12" s="42" customFormat="1" ht="15">
      <c r="A10" s="48">
        <v>6</v>
      </c>
      <c r="B10" s="49" t="s">
        <v>79</v>
      </c>
      <c r="C10" s="49" t="s">
        <v>113</v>
      </c>
      <c r="D10" s="49" t="s">
        <v>114</v>
      </c>
      <c r="E10" s="49" t="s">
        <v>101</v>
      </c>
      <c r="F10" s="48">
        <v>449</v>
      </c>
      <c r="G10" s="50">
        <v>20</v>
      </c>
      <c r="H10" s="51">
        <f t="shared" si="0"/>
        <v>0.20615243342516071</v>
      </c>
      <c r="I10" s="52">
        <v>52.8</v>
      </c>
      <c r="J10" s="52">
        <v>21.2</v>
      </c>
      <c r="K10" s="53">
        <v>1852</v>
      </c>
      <c r="L10" s="54">
        <f t="shared" si="1"/>
        <v>170.14476614699333</v>
      </c>
    </row>
    <row r="11" spans="1:12" s="42" customFormat="1" ht="15">
      <c r="A11" s="48">
        <v>7</v>
      </c>
      <c r="B11" s="49" t="s">
        <v>80</v>
      </c>
      <c r="C11" s="49" t="s">
        <v>105</v>
      </c>
      <c r="D11" s="49" t="s">
        <v>103</v>
      </c>
      <c r="E11" s="49" t="s">
        <v>101</v>
      </c>
      <c r="F11" s="48">
        <v>452</v>
      </c>
      <c r="G11" s="50">
        <v>20</v>
      </c>
      <c r="H11" s="51">
        <f t="shared" si="0"/>
        <v>0.20752984389348025</v>
      </c>
      <c r="I11" s="52">
        <v>57.9</v>
      </c>
      <c r="J11" s="52">
        <v>18.3</v>
      </c>
      <c r="K11" s="53">
        <v>1792</v>
      </c>
      <c r="L11" s="54">
        <f t="shared" si="1"/>
        <v>149.13476087853638</v>
      </c>
    </row>
    <row r="12" spans="1:12" s="42" customFormat="1" ht="15">
      <c r="A12" s="48">
        <v>8</v>
      </c>
      <c r="B12" s="49" t="s">
        <v>78</v>
      </c>
      <c r="C12" s="49" t="s">
        <v>110</v>
      </c>
      <c r="D12" s="49" t="s">
        <v>111</v>
      </c>
      <c r="E12" s="55" t="s">
        <v>112</v>
      </c>
      <c r="F12" s="48">
        <v>452</v>
      </c>
      <c r="G12" s="50">
        <v>20</v>
      </c>
      <c r="H12" s="51">
        <f t="shared" si="0"/>
        <v>0.20752984389348025</v>
      </c>
      <c r="I12" s="52">
        <v>55</v>
      </c>
      <c r="J12" s="52">
        <v>19.100000000000001</v>
      </c>
      <c r="K12" s="53">
        <v>1782</v>
      </c>
      <c r="L12" s="54">
        <f t="shared" si="1"/>
        <v>156.12212389380531</v>
      </c>
    </row>
    <row r="13" spans="1:12" s="42" customFormat="1" ht="15">
      <c r="A13" s="48">
        <v>9</v>
      </c>
      <c r="B13" s="49" t="s">
        <v>77</v>
      </c>
      <c r="C13" s="56" t="s">
        <v>86</v>
      </c>
      <c r="D13" s="56" t="s">
        <v>88</v>
      </c>
      <c r="E13" s="56" t="s">
        <v>87</v>
      </c>
      <c r="F13" s="48">
        <v>451</v>
      </c>
      <c r="G13" s="50">
        <v>20</v>
      </c>
      <c r="H13" s="51">
        <f t="shared" si="0"/>
        <v>0.20707070707070707</v>
      </c>
      <c r="I13" s="52">
        <v>57.8</v>
      </c>
      <c r="J13" s="52">
        <v>18.7</v>
      </c>
      <c r="K13" s="53">
        <v>1708</v>
      </c>
      <c r="L13" s="54">
        <f t="shared" si="1"/>
        <v>142.70571356232594</v>
      </c>
    </row>
    <row r="14" spans="1:12" s="42" customFormat="1" ht="15">
      <c r="A14" s="48">
        <v>10</v>
      </c>
      <c r="B14" s="49" t="s">
        <v>82</v>
      </c>
      <c r="C14" s="49" t="s">
        <v>134</v>
      </c>
      <c r="D14" s="49" t="s">
        <v>142</v>
      </c>
      <c r="E14" s="49" t="s">
        <v>87</v>
      </c>
      <c r="F14" s="48">
        <v>453.5</v>
      </c>
      <c r="G14" s="50">
        <v>20</v>
      </c>
      <c r="H14" s="51">
        <f t="shared" si="0"/>
        <v>0.20821854912764004</v>
      </c>
      <c r="I14" s="52">
        <v>59.2</v>
      </c>
      <c r="J14" s="52">
        <v>18.100000000000001</v>
      </c>
      <c r="K14" s="53">
        <v>1806</v>
      </c>
      <c r="L14" s="54">
        <f t="shared" si="1"/>
        <v>146.5131559343246</v>
      </c>
    </row>
    <row r="15" spans="1:12" s="42" customFormat="1" ht="15">
      <c r="A15" s="48">
        <v>11</v>
      </c>
      <c r="B15" s="49" t="s">
        <v>74</v>
      </c>
      <c r="C15" s="49" t="s">
        <v>93</v>
      </c>
      <c r="D15" s="49" t="s">
        <v>143</v>
      </c>
      <c r="E15" s="49" t="s">
        <v>139</v>
      </c>
      <c r="F15" s="48">
        <v>454</v>
      </c>
      <c r="G15" s="50">
        <v>20</v>
      </c>
      <c r="H15" s="51">
        <f t="shared" si="0"/>
        <v>0.20844811753902662</v>
      </c>
      <c r="I15" s="52">
        <v>58.9</v>
      </c>
      <c r="J15" s="52">
        <v>16</v>
      </c>
      <c r="K15" s="53">
        <v>1396</v>
      </c>
      <c r="L15" s="54">
        <f t="shared" si="1"/>
        <v>113.70305827094381</v>
      </c>
    </row>
    <row r="16" spans="1:12" s="42" customFormat="1" ht="15">
      <c r="A16" s="48">
        <v>12</v>
      </c>
      <c r="B16" s="49" t="s">
        <v>75</v>
      </c>
      <c r="C16" s="49" t="s">
        <v>150</v>
      </c>
      <c r="D16" s="49" t="s">
        <v>141</v>
      </c>
      <c r="E16" s="49" t="s">
        <v>139</v>
      </c>
      <c r="F16" s="48">
        <v>456</v>
      </c>
      <c r="G16" s="50">
        <v>20</v>
      </c>
      <c r="H16" s="51">
        <f t="shared" si="0"/>
        <v>0.20936639118457301</v>
      </c>
      <c r="I16" s="52">
        <v>59.1</v>
      </c>
      <c r="J16" s="52">
        <v>16.7</v>
      </c>
      <c r="K16" s="53">
        <v>1076</v>
      </c>
      <c r="L16" s="54">
        <f t="shared" si="1"/>
        <v>86.959658028319524</v>
      </c>
    </row>
    <row r="17" spans="1:12" s="42" customFormat="1" ht="15">
      <c r="A17" s="57">
        <v>13</v>
      </c>
      <c r="B17" s="58" t="s">
        <v>76</v>
      </c>
      <c r="C17" s="58" t="s">
        <v>99</v>
      </c>
      <c r="D17" s="58" t="s">
        <v>104</v>
      </c>
      <c r="E17" s="58" t="s">
        <v>91</v>
      </c>
      <c r="F17" s="57" t="s">
        <v>163</v>
      </c>
      <c r="G17" s="59" t="s">
        <v>164</v>
      </c>
      <c r="H17" s="60" t="s">
        <v>164</v>
      </c>
      <c r="I17" s="61" t="s">
        <v>164</v>
      </c>
      <c r="J17" s="61" t="s">
        <v>164</v>
      </c>
      <c r="K17" s="40" t="s">
        <v>164</v>
      </c>
      <c r="L17" s="62" t="s">
        <v>164</v>
      </c>
    </row>
    <row r="18" spans="1:12" s="42" customFormat="1" ht="15">
      <c r="A18" s="63">
        <v>14</v>
      </c>
      <c r="B18" s="64" t="s">
        <v>77</v>
      </c>
      <c r="C18" s="64" t="s">
        <v>90</v>
      </c>
      <c r="D18" s="64" t="s">
        <v>88</v>
      </c>
      <c r="E18" s="64" t="s">
        <v>91</v>
      </c>
      <c r="F18" s="63">
        <v>752</v>
      </c>
      <c r="G18" s="65">
        <v>20</v>
      </c>
      <c r="H18" s="66">
        <f t="shared" si="0"/>
        <v>0.34527089072543615</v>
      </c>
      <c r="I18" s="67">
        <v>58.3</v>
      </c>
      <c r="J18" s="67">
        <v>17.399999999999999</v>
      </c>
      <c r="K18" s="68">
        <v>1506</v>
      </c>
      <c r="L18" s="69">
        <f t="shared" si="1"/>
        <v>74.81633881975111</v>
      </c>
    </row>
    <row r="19" spans="1:12" s="42" customFormat="1" ht="15">
      <c r="A19" s="63">
        <v>15</v>
      </c>
      <c r="B19" s="64" t="s">
        <v>79</v>
      </c>
      <c r="C19" s="64" t="s">
        <v>116</v>
      </c>
      <c r="D19" s="64" t="s">
        <v>114</v>
      </c>
      <c r="E19" s="64" t="s">
        <v>117</v>
      </c>
      <c r="F19" s="63">
        <v>774</v>
      </c>
      <c r="G19" s="65">
        <v>20</v>
      </c>
      <c r="H19" s="66">
        <f t="shared" si="0"/>
        <v>0.35537190082644626</v>
      </c>
      <c r="I19" s="67">
        <v>54.8</v>
      </c>
      <c r="J19" s="67">
        <v>19.899999999999999</v>
      </c>
      <c r="K19" s="68">
        <v>1692</v>
      </c>
      <c r="L19" s="69">
        <f t="shared" si="1"/>
        <v>86.88338142929895</v>
      </c>
    </row>
    <row r="20" spans="1:12" s="42" customFormat="1" ht="15">
      <c r="A20" s="63">
        <v>16</v>
      </c>
      <c r="B20" s="64" t="s">
        <v>74</v>
      </c>
      <c r="C20" s="64" t="s">
        <v>92</v>
      </c>
      <c r="D20" s="70" t="s">
        <v>145</v>
      </c>
      <c r="E20" s="64" t="s">
        <v>140</v>
      </c>
      <c r="F20" s="63">
        <v>798</v>
      </c>
      <c r="G20" s="65">
        <v>20</v>
      </c>
      <c r="H20" s="66">
        <f t="shared" si="0"/>
        <v>0.36639118457300274</v>
      </c>
      <c r="I20" s="67">
        <v>57.7</v>
      </c>
      <c r="J20" s="67">
        <v>18.8</v>
      </c>
      <c r="K20" s="68">
        <v>1758</v>
      </c>
      <c r="L20" s="69">
        <f t="shared" si="1"/>
        <v>83.156852269321476</v>
      </c>
    </row>
    <row r="21" spans="1:12" s="42" customFormat="1" ht="15">
      <c r="A21" s="63">
        <v>17</v>
      </c>
      <c r="B21" s="64" t="s">
        <v>80</v>
      </c>
      <c r="C21" s="64" t="s">
        <v>102</v>
      </c>
      <c r="D21" s="64" t="s">
        <v>100</v>
      </c>
      <c r="E21" s="64" t="s">
        <v>97</v>
      </c>
      <c r="F21" s="63">
        <v>820</v>
      </c>
      <c r="G21" s="65">
        <v>20</v>
      </c>
      <c r="H21" s="66">
        <f t="shared" si="0"/>
        <v>0.37649219467401285</v>
      </c>
      <c r="I21" s="67">
        <v>55.8</v>
      </c>
      <c r="J21" s="67">
        <v>19</v>
      </c>
      <c r="K21" s="68">
        <v>1832</v>
      </c>
      <c r="L21" s="69">
        <f t="shared" si="1"/>
        <v>87.203776553894571</v>
      </c>
    </row>
    <row r="22" spans="1:12" s="42" customFormat="1">
      <c r="A22" s="43"/>
      <c r="B22" s="71"/>
      <c r="C22" s="71"/>
      <c r="D22" s="71"/>
      <c r="E22" s="72"/>
      <c r="F22" s="43"/>
      <c r="G22" s="73"/>
      <c r="H22" s="74"/>
      <c r="I22" s="75"/>
      <c r="J22" s="75"/>
      <c r="K22" s="45"/>
      <c r="L22" s="76"/>
    </row>
    <row r="23" spans="1:12" s="42" customFormat="1">
      <c r="A23" s="21" t="s">
        <v>165</v>
      </c>
      <c r="B23" s="31"/>
      <c r="C23" s="31"/>
      <c r="E23" s="72"/>
      <c r="F23" s="43"/>
      <c r="G23" s="73"/>
      <c r="H23" s="74"/>
      <c r="I23" s="75"/>
      <c r="J23" s="75"/>
      <c r="K23" s="45"/>
      <c r="L23" s="76"/>
    </row>
    <row r="24" spans="1:12" s="42" customFormat="1">
      <c r="A24" s="8"/>
      <c r="B24" s="21"/>
      <c r="C24" s="21"/>
      <c r="H24" s="74"/>
      <c r="I24" s="75"/>
      <c r="J24" s="75"/>
      <c r="K24" s="45"/>
      <c r="L24" s="76"/>
    </row>
    <row r="25" spans="1:12" s="42" customFormat="1">
      <c r="A25" s="21" t="s">
        <v>148</v>
      </c>
      <c r="B25" s="31"/>
      <c r="C25" s="31"/>
      <c r="H25" s="74"/>
      <c r="I25" s="75"/>
      <c r="J25" s="75"/>
      <c r="K25" s="45"/>
      <c r="L25" s="76"/>
    </row>
    <row r="26" spans="1:12" s="42" customFormat="1">
      <c r="A26" s="77" t="s">
        <v>166</v>
      </c>
      <c r="B26" s="71"/>
      <c r="C26" s="71"/>
      <c r="H26" s="74"/>
      <c r="I26" s="75"/>
      <c r="J26" s="75"/>
      <c r="K26" s="45"/>
      <c r="L26" s="76"/>
    </row>
    <row r="27" spans="1:12" s="42" customFormat="1">
      <c r="A27" s="78" t="s">
        <v>167</v>
      </c>
      <c r="B27" s="43"/>
      <c r="F27" s="43"/>
      <c r="G27" s="73"/>
      <c r="H27" s="74"/>
      <c r="I27" s="75"/>
      <c r="J27" s="75"/>
      <c r="K27" s="45"/>
      <c r="L27" s="76"/>
    </row>
    <row r="28" spans="1:12" s="42" customFormat="1">
      <c r="A28" s="43"/>
      <c r="B28" s="43"/>
      <c r="F28" s="43"/>
      <c r="G28" s="73"/>
      <c r="H28" s="74"/>
      <c r="I28" s="75"/>
      <c r="J28" s="75"/>
      <c r="K28" s="45"/>
      <c r="L28" s="76"/>
    </row>
    <row r="29" spans="1:12" s="42" customFormat="1">
      <c r="A29" s="32" t="s">
        <v>149</v>
      </c>
      <c r="B29" s="71"/>
      <c r="C29" s="71"/>
      <c r="D29" s="71"/>
      <c r="E29" s="71"/>
      <c r="F29" s="43"/>
      <c r="G29" s="73"/>
      <c r="H29" s="74"/>
      <c r="I29" s="75"/>
      <c r="J29" s="75"/>
      <c r="K29" s="45"/>
      <c r="L29" s="76"/>
    </row>
    <row r="30" spans="1:12" s="42" customFormat="1">
      <c r="A30" s="146" t="s">
        <v>19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76"/>
    </row>
    <row r="31" spans="1:12" s="42" customForma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76"/>
    </row>
    <row r="32" spans="1:12" s="42" customForma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76"/>
    </row>
    <row r="33" spans="1:12" s="42" customFormat="1">
      <c r="K33" s="45"/>
      <c r="L33" s="76"/>
    </row>
    <row r="34" spans="1:12" s="42" customFormat="1">
      <c r="K34" s="45"/>
      <c r="L34" s="76"/>
    </row>
    <row r="35" spans="1:12" s="42" customFormat="1">
      <c r="A35" s="79"/>
      <c r="B35" s="42" t="s">
        <v>20</v>
      </c>
      <c r="F35" s="43"/>
      <c r="G35" s="73"/>
      <c r="H35" s="74"/>
      <c r="I35" s="75"/>
      <c r="J35" s="75"/>
      <c r="K35" s="45"/>
      <c r="L35" s="76"/>
    </row>
    <row r="36" spans="1:12" s="42" customFormat="1">
      <c r="A36" s="80"/>
      <c r="B36" s="42" t="s">
        <v>21</v>
      </c>
      <c r="C36" s="71"/>
      <c r="D36" s="71"/>
      <c r="E36" s="71"/>
      <c r="F36" s="43"/>
      <c r="G36" s="73"/>
      <c r="H36" s="74"/>
      <c r="I36" s="75"/>
      <c r="J36" s="75"/>
      <c r="K36" s="45"/>
      <c r="L36" s="76"/>
    </row>
    <row r="37" spans="1:12" s="42" customFormat="1">
      <c r="A37" s="81"/>
      <c r="B37" s="42" t="s">
        <v>22</v>
      </c>
      <c r="F37" s="43"/>
      <c r="G37" s="73"/>
      <c r="H37" s="74"/>
      <c r="I37" s="75"/>
      <c r="J37" s="75"/>
      <c r="K37" s="45"/>
      <c r="L37" s="76"/>
    </row>
    <row r="38" spans="1:12" s="42" customFormat="1">
      <c r="A38" s="43"/>
      <c r="B38" s="82"/>
      <c r="C38" s="82"/>
      <c r="F38" s="43"/>
      <c r="G38" s="73"/>
      <c r="H38" s="74"/>
      <c r="I38" s="75"/>
      <c r="J38" s="75"/>
      <c r="K38" s="45"/>
      <c r="L38" s="76"/>
    </row>
    <row r="39" spans="1:12" s="42" customFormat="1">
      <c r="A39" s="43"/>
      <c r="B39" s="43"/>
      <c r="F39" s="72"/>
      <c r="G39" s="73"/>
      <c r="H39" s="74"/>
      <c r="I39" s="75"/>
      <c r="J39" s="75"/>
      <c r="K39" s="45"/>
      <c r="L39" s="76"/>
    </row>
    <row r="40" spans="1:12" s="42" customFormat="1">
      <c r="A40" s="83"/>
      <c r="G40" s="83"/>
      <c r="H40" s="20"/>
      <c r="I40" s="75"/>
      <c r="J40" s="75"/>
      <c r="K40" s="84"/>
      <c r="L40" s="76"/>
    </row>
    <row r="41" spans="1:12" s="42" customFormat="1">
      <c r="A41" s="72"/>
      <c r="B41" s="43"/>
      <c r="C41" s="72"/>
      <c r="E41" s="72"/>
      <c r="F41" s="72"/>
      <c r="J41" s="21"/>
      <c r="K41" s="85"/>
      <c r="L41" s="75"/>
    </row>
    <row r="42" spans="1:12" s="42" customFormat="1">
      <c r="A42" s="72"/>
      <c r="D42" s="72"/>
      <c r="F42" s="72"/>
      <c r="G42" s="83"/>
      <c r="H42" s="83"/>
      <c r="I42" s="83"/>
      <c r="K42" s="86"/>
      <c r="L42" s="72"/>
    </row>
    <row r="43" spans="1:12" s="42" customFormat="1">
      <c r="A43" s="72"/>
      <c r="B43" s="72"/>
      <c r="C43" s="87"/>
      <c r="E43" s="72"/>
      <c r="F43" s="72"/>
      <c r="G43" s="83"/>
      <c r="H43" s="83"/>
      <c r="I43" s="83"/>
      <c r="J43" s="72"/>
      <c r="K43" s="88"/>
      <c r="L43" s="72"/>
    </row>
    <row r="46" spans="1:12">
      <c r="F46" s="26"/>
    </row>
    <row r="47" spans="1:12">
      <c r="F47" s="27"/>
    </row>
    <row r="48" spans="1:12">
      <c r="F48" s="82"/>
    </row>
    <row r="49" spans="1:11" s="82" customFormat="1">
      <c r="A49" s="72"/>
      <c r="F49" s="83"/>
      <c r="K49" s="84"/>
    </row>
    <row r="50" spans="1:11">
      <c r="F50" s="82"/>
    </row>
    <row r="51" spans="1:11">
      <c r="F51" s="82"/>
      <c r="G51" s="82"/>
    </row>
    <row r="52" spans="1:11">
      <c r="F52" s="82"/>
      <c r="G52" s="82"/>
    </row>
    <row r="53" spans="1:11">
      <c r="F53" s="82"/>
      <c r="G53" s="82"/>
    </row>
    <row r="54" spans="1:11">
      <c r="F54" s="82"/>
      <c r="G54" s="82"/>
    </row>
    <row r="55" spans="1:11">
      <c r="F55" s="82"/>
      <c r="G55" s="82"/>
    </row>
    <row r="56" spans="1:11">
      <c r="D56" s="71"/>
      <c r="E56" s="71"/>
      <c r="F56" s="82"/>
      <c r="G56" s="82"/>
    </row>
    <row r="57" spans="1:11">
      <c r="F57" s="82"/>
      <c r="G57" s="82"/>
    </row>
    <row r="58" spans="1:11">
      <c r="F58" s="82"/>
      <c r="G58" s="82"/>
    </row>
    <row r="59" spans="1:11">
      <c r="F59" s="82"/>
      <c r="G59" s="82"/>
    </row>
    <row r="60" spans="1:11">
      <c r="F60" s="82"/>
      <c r="G60" s="82"/>
    </row>
    <row r="61" spans="1:11">
      <c r="F61" s="82"/>
      <c r="G61" s="82"/>
    </row>
    <row r="62" spans="1:11">
      <c r="F62" s="82"/>
      <c r="G62" s="82"/>
    </row>
    <row r="63" spans="1:11">
      <c r="F63" s="82"/>
      <c r="G63" s="82"/>
    </row>
    <row r="64" spans="1:11">
      <c r="D64" s="71"/>
      <c r="E64" s="71"/>
      <c r="F64" s="82"/>
      <c r="G64" s="82"/>
    </row>
    <row r="65" spans="2:7">
      <c r="D65" s="82"/>
      <c r="E65" s="82"/>
      <c r="F65" s="89"/>
      <c r="G65" s="82"/>
    </row>
    <row r="66" spans="2:7">
      <c r="B66" s="82"/>
      <c r="C66" s="82"/>
      <c r="D66" s="82"/>
      <c r="E66" s="71"/>
      <c r="F66" s="82"/>
      <c r="G66" s="82"/>
    </row>
    <row r="67" spans="2:7">
      <c r="B67" s="82"/>
      <c r="C67" s="82"/>
      <c r="D67" s="82"/>
      <c r="E67" s="82"/>
      <c r="F67" s="82"/>
      <c r="G67" s="82"/>
    </row>
    <row r="68" spans="2:7">
      <c r="B68" s="82"/>
      <c r="C68" s="82"/>
      <c r="D68" s="82"/>
      <c r="E68" s="82"/>
      <c r="F68" s="82"/>
      <c r="G68" s="82"/>
    </row>
    <row r="69" spans="2:7">
      <c r="B69" s="82"/>
      <c r="C69" s="82"/>
      <c r="D69" s="82"/>
      <c r="E69" s="82"/>
      <c r="G69" s="82"/>
    </row>
  </sheetData>
  <mergeCells count="1">
    <mergeCell ref="A30:K32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M71"/>
  <sheetViews>
    <sheetView topLeftCell="A4" workbookViewId="0">
      <selection activeCell="B30" sqref="B30"/>
    </sheetView>
  </sheetViews>
  <sheetFormatPr defaultColWidth="8.85546875" defaultRowHeight="12.75"/>
  <cols>
    <col min="1" max="1" width="5.7109375" style="16" customWidth="1"/>
    <col min="2" max="2" width="17.7109375" style="16" customWidth="1"/>
    <col min="3" max="3" width="15.140625" style="16" customWidth="1"/>
    <col min="4" max="4" width="21.42578125" style="16" customWidth="1"/>
    <col min="5" max="5" width="8.85546875" style="16" customWidth="1"/>
    <col min="6" max="6" width="28.42578125" style="16" customWidth="1"/>
    <col min="7" max="7" width="8.85546875" style="16"/>
    <col min="8" max="10" width="8.85546875" style="17"/>
    <col min="11" max="16384" width="8.85546875" style="16"/>
  </cols>
  <sheetData>
    <row r="1" spans="1:13" s="5" customFormat="1" ht="20.25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M1" s="6"/>
    </row>
    <row r="2" spans="1:13" s="5" customFormat="1" ht="20.25">
      <c r="A2" s="4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M2" s="6"/>
    </row>
    <row r="3" spans="1:13" s="5" customFormat="1">
      <c r="A3" s="7"/>
      <c r="E3" s="8"/>
      <c r="F3" s="8" t="s">
        <v>52</v>
      </c>
      <c r="H3" s="9"/>
      <c r="I3" s="7"/>
      <c r="J3" s="8" t="s">
        <v>124</v>
      </c>
      <c r="M3" s="6"/>
    </row>
    <row r="4" spans="1:13" s="5" customFormat="1">
      <c r="A4" s="8" t="s">
        <v>125</v>
      </c>
      <c r="B4" s="8" t="s">
        <v>73</v>
      </c>
      <c r="C4" s="8" t="s">
        <v>83</v>
      </c>
      <c r="D4" s="8" t="s">
        <v>126</v>
      </c>
      <c r="E4" s="8" t="s">
        <v>85</v>
      </c>
      <c r="F4" s="8" t="s">
        <v>53</v>
      </c>
      <c r="G4" s="8" t="s">
        <v>127</v>
      </c>
      <c r="H4" s="10" t="s">
        <v>128</v>
      </c>
      <c r="I4" s="8" t="s">
        <v>129</v>
      </c>
      <c r="J4" s="8" t="s">
        <v>130</v>
      </c>
      <c r="K4" s="8" t="s">
        <v>131</v>
      </c>
      <c r="L4" s="8" t="s">
        <v>132</v>
      </c>
      <c r="M4" s="11" t="s">
        <v>133</v>
      </c>
    </row>
    <row r="5" spans="1:13" s="5" customFormat="1" ht="15">
      <c r="A5" s="7">
        <v>1</v>
      </c>
      <c r="B5" t="s">
        <v>75</v>
      </c>
      <c r="C5" t="s">
        <v>94</v>
      </c>
      <c r="D5"/>
      <c r="E5" t="s">
        <v>138</v>
      </c>
      <c r="F5"/>
      <c r="G5" s="7">
        <v>10.220000000000001</v>
      </c>
      <c r="H5" s="9">
        <v>0.38400000000000001</v>
      </c>
      <c r="I5" s="13">
        <f>(G5*H5)/10</f>
        <v>0.39244800000000002</v>
      </c>
      <c r="J5" s="14"/>
      <c r="K5" s="14">
        <v>16.8</v>
      </c>
      <c r="L5" s="7">
        <v>3235</v>
      </c>
      <c r="M5" s="100">
        <f>((L5*(100-K5)/(4732*I5)))</f>
        <v>144.93415912202605</v>
      </c>
    </row>
    <row r="6" spans="1:13" s="5" customFormat="1" ht="15">
      <c r="A6" s="7">
        <v>2</v>
      </c>
      <c r="B6" t="s">
        <v>81</v>
      </c>
      <c r="C6" t="s">
        <v>118</v>
      </c>
      <c r="D6" t="s">
        <v>119</v>
      </c>
      <c r="E6" t="s">
        <v>120</v>
      </c>
      <c r="F6" t="s">
        <v>121</v>
      </c>
      <c r="G6" s="7">
        <v>11.41</v>
      </c>
      <c r="H6" s="9">
        <v>0.38400000000000001</v>
      </c>
      <c r="I6" s="13">
        <f t="shared" ref="I6:I21" si="0">(G6*H6)/10</f>
        <v>0.43814400000000003</v>
      </c>
      <c r="J6" s="14"/>
      <c r="K6" s="14">
        <v>16.5</v>
      </c>
      <c r="L6" s="7">
        <v>4295</v>
      </c>
      <c r="M6" s="100">
        <f t="shared" ref="M6:M21" si="1">((L6*(100-K6)/(4732*I6)))</f>
        <v>172.976871825617</v>
      </c>
    </row>
    <row r="7" spans="1:13" s="5" customFormat="1" ht="15">
      <c r="A7" s="7">
        <v>3</v>
      </c>
      <c r="B7" t="s">
        <v>81</v>
      </c>
      <c r="C7" t="s">
        <v>122</v>
      </c>
      <c r="D7" t="s">
        <v>123</v>
      </c>
      <c r="E7" t="s">
        <v>120</v>
      </c>
      <c r="F7" t="s">
        <v>109</v>
      </c>
      <c r="G7" s="7">
        <v>11.41</v>
      </c>
      <c r="H7" s="9">
        <v>0.38400000000000001</v>
      </c>
      <c r="I7" s="13">
        <f t="shared" si="0"/>
        <v>0.43814400000000003</v>
      </c>
      <c r="J7" s="14"/>
      <c r="K7" s="14">
        <v>16.5</v>
      </c>
      <c r="L7" s="7">
        <v>4190</v>
      </c>
      <c r="M7" s="100">
        <f t="shared" si="1"/>
        <v>168.74810080310482</v>
      </c>
    </row>
    <row r="8" spans="1:13" s="5" customFormat="1" ht="15">
      <c r="A8" s="7">
        <v>4</v>
      </c>
      <c r="B8" t="s">
        <v>76</v>
      </c>
      <c r="C8" t="s">
        <v>96</v>
      </c>
      <c r="D8" t="s">
        <v>104</v>
      </c>
      <c r="E8" t="s">
        <v>101</v>
      </c>
      <c r="F8" t="s">
        <v>106</v>
      </c>
      <c r="G8" s="7">
        <v>11.41</v>
      </c>
      <c r="H8" s="9">
        <v>0.38400000000000001</v>
      </c>
      <c r="I8" s="13">
        <f t="shared" si="0"/>
        <v>0.43814400000000003</v>
      </c>
      <c r="J8" s="14"/>
      <c r="K8" s="14">
        <v>16.399999999999999</v>
      </c>
      <c r="L8" s="7">
        <v>4460</v>
      </c>
      <c r="M8" s="100">
        <f t="shared" si="1"/>
        <v>179.83719970000558</v>
      </c>
    </row>
    <row r="9" spans="1:13" s="5" customFormat="1" ht="15">
      <c r="A9" s="7">
        <v>5</v>
      </c>
      <c r="B9" t="s">
        <v>78</v>
      </c>
      <c r="C9" t="s">
        <v>107</v>
      </c>
      <c r="D9" t="s">
        <v>108</v>
      </c>
      <c r="E9" s="2" t="s">
        <v>101</v>
      </c>
      <c r="F9" t="s">
        <v>109</v>
      </c>
      <c r="G9" s="7">
        <v>11.41</v>
      </c>
      <c r="H9" s="9">
        <v>0.38400000000000001</v>
      </c>
      <c r="I9" s="13">
        <f t="shared" si="0"/>
        <v>0.43814400000000003</v>
      </c>
      <c r="J9" s="14"/>
      <c r="K9" s="14">
        <v>16.2</v>
      </c>
      <c r="L9" s="7">
        <v>4420</v>
      </c>
      <c r="M9" s="100">
        <f t="shared" si="1"/>
        <v>178.65068396400559</v>
      </c>
    </row>
    <row r="10" spans="1:13" s="5" customFormat="1" ht="15">
      <c r="A10" s="7">
        <v>6</v>
      </c>
      <c r="B10" t="s">
        <v>79</v>
      </c>
      <c r="C10" t="s">
        <v>113</v>
      </c>
      <c r="D10" t="s">
        <v>114</v>
      </c>
      <c r="E10" t="s">
        <v>101</v>
      </c>
      <c r="F10" t="s">
        <v>115</v>
      </c>
      <c r="G10" s="7">
        <v>11.41</v>
      </c>
      <c r="H10" s="9">
        <v>0.38400000000000001</v>
      </c>
      <c r="I10" s="13">
        <f t="shared" si="0"/>
        <v>0.43814400000000003</v>
      </c>
      <c r="J10" s="14"/>
      <c r="K10" s="14">
        <v>16.5</v>
      </c>
      <c r="L10" s="7">
        <v>4270</v>
      </c>
      <c r="M10" s="100">
        <f t="shared" si="1"/>
        <v>171.97002158216171</v>
      </c>
    </row>
    <row r="11" spans="1:13" s="5" customFormat="1" ht="15">
      <c r="A11" s="7">
        <v>7</v>
      </c>
      <c r="B11" t="s">
        <v>80</v>
      </c>
      <c r="C11" t="s">
        <v>105</v>
      </c>
      <c r="D11" t="s">
        <v>103</v>
      </c>
      <c r="E11" t="s">
        <v>101</v>
      </c>
      <c r="F11" t="s">
        <v>98</v>
      </c>
      <c r="G11" s="7">
        <v>11.41</v>
      </c>
      <c r="H11" s="9">
        <v>0.38400000000000001</v>
      </c>
      <c r="I11" s="13">
        <f t="shared" si="0"/>
        <v>0.43814400000000003</v>
      </c>
      <c r="J11" s="14"/>
      <c r="K11" s="14">
        <v>17.100000000000001</v>
      </c>
      <c r="L11" s="7">
        <v>4360</v>
      </c>
      <c r="M11" s="100">
        <f t="shared" si="1"/>
        <v>174.33292426129341</v>
      </c>
    </row>
    <row r="12" spans="1:13" s="5" customFormat="1" ht="15">
      <c r="A12" s="7">
        <v>8</v>
      </c>
      <c r="B12" t="s">
        <v>78</v>
      </c>
      <c r="C12" t="s">
        <v>110</v>
      </c>
      <c r="D12" t="s">
        <v>111</v>
      </c>
      <c r="E12" s="2" t="s">
        <v>112</v>
      </c>
      <c r="F12" t="s">
        <v>109</v>
      </c>
      <c r="G12" s="7">
        <v>11.41</v>
      </c>
      <c r="H12" s="9">
        <v>0.38400000000000001</v>
      </c>
      <c r="I12" s="13">
        <f t="shared" si="0"/>
        <v>0.43814400000000003</v>
      </c>
      <c r="J12" s="14"/>
      <c r="K12" s="14">
        <v>16.2</v>
      </c>
      <c r="L12" s="7">
        <v>4105</v>
      </c>
      <c r="M12" s="100">
        <f t="shared" si="1"/>
        <v>165.91879132856175</v>
      </c>
    </row>
    <row r="13" spans="1:13" s="5" customFormat="1" ht="15">
      <c r="A13" s="7">
        <v>9</v>
      </c>
      <c r="B13" t="s">
        <v>77</v>
      </c>
      <c r="C13" s="3" t="s">
        <v>86</v>
      </c>
      <c r="D13" s="3" t="s">
        <v>88</v>
      </c>
      <c r="E13" s="3" t="s">
        <v>87</v>
      </c>
      <c r="F13" s="2"/>
      <c r="G13" s="7">
        <v>11.41</v>
      </c>
      <c r="H13" s="9">
        <v>0.38400000000000001</v>
      </c>
      <c r="I13" s="13">
        <f t="shared" si="0"/>
        <v>0.43814400000000003</v>
      </c>
      <c r="J13" s="14"/>
      <c r="K13" s="14">
        <v>16</v>
      </c>
      <c r="L13" s="7">
        <v>4160</v>
      </c>
      <c r="M13" s="100">
        <f t="shared" si="1"/>
        <v>168.54311332838938</v>
      </c>
    </row>
    <row r="14" spans="1:13" s="5" customFormat="1" ht="15">
      <c r="A14" s="7">
        <v>10</v>
      </c>
      <c r="B14" t="s">
        <v>82</v>
      </c>
      <c r="C14" t="s">
        <v>134</v>
      </c>
      <c r="D14" t="s">
        <v>142</v>
      </c>
      <c r="E14" t="s">
        <v>87</v>
      </c>
      <c r="F14"/>
      <c r="G14" s="7">
        <v>11.41</v>
      </c>
      <c r="H14" s="9">
        <v>0.38400000000000001</v>
      </c>
      <c r="I14" s="13">
        <f t="shared" si="0"/>
        <v>0.43814400000000003</v>
      </c>
      <c r="J14" s="14"/>
      <c r="K14" s="14">
        <v>16.399999999999999</v>
      </c>
      <c r="L14" s="7">
        <v>4355</v>
      </c>
      <c r="M14" s="100">
        <f t="shared" si="1"/>
        <v>175.60336428105924</v>
      </c>
    </row>
    <row r="15" spans="1:13" s="5" customFormat="1" ht="15">
      <c r="A15" s="7">
        <v>11</v>
      </c>
      <c r="B15" t="s">
        <v>74</v>
      </c>
      <c r="C15" t="s">
        <v>93</v>
      </c>
      <c r="D15" t="s">
        <v>143</v>
      </c>
      <c r="E15" t="s">
        <v>139</v>
      </c>
      <c r="F15" t="s">
        <v>144</v>
      </c>
      <c r="G15" s="7">
        <v>10.74</v>
      </c>
      <c r="H15" s="9">
        <v>0.38400000000000001</v>
      </c>
      <c r="I15" s="13">
        <f t="shared" si="0"/>
        <v>0.412416</v>
      </c>
      <c r="J15" s="14"/>
      <c r="K15" s="14">
        <v>17.3</v>
      </c>
      <c r="L15" s="7">
        <v>3410</v>
      </c>
      <c r="M15" s="100">
        <f t="shared" si="1"/>
        <v>144.50392611316011</v>
      </c>
    </row>
    <row r="16" spans="1:13" s="5" customFormat="1" ht="15">
      <c r="A16" s="7">
        <v>12</v>
      </c>
      <c r="B16" t="s">
        <v>75</v>
      </c>
      <c r="C16" t="s">
        <v>95</v>
      </c>
      <c r="D16" t="s">
        <v>141</v>
      </c>
      <c r="E16" t="s">
        <v>139</v>
      </c>
      <c r="F16"/>
      <c r="G16" s="7">
        <v>7.54</v>
      </c>
      <c r="H16" s="9">
        <v>0.38400000000000001</v>
      </c>
      <c r="I16" s="13">
        <f t="shared" si="0"/>
        <v>0.28953600000000002</v>
      </c>
      <c r="J16" s="14"/>
      <c r="K16" s="14">
        <v>17.100000000000001</v>
      </c>
      <c r="L16" s="7">
        <v>2475</v>
      </c>
      <c r="M16" s="100">
        <f t="shared" si="1"/>
        <v>149.75537798128212</v>
      </c>
    </row>
    <row r="17" spans="1:13" s="5" customFormat="1" ht="15">
      <c r="A17" s="7">
        <v>13</v>
      </c>
      <c r="B17" t="s">
        <v>76</v>
      </c>
      <c r="C17" t="s">
        <v>99</v>
      </c>
      <c r="D17" t="s">
        <v>104</v>
      </c>
      <c r="E17" t="s">
        <v>91</v>
      </c>
      <c r="F17" t="s">
        <v>106</v>
      </c>
      <c r="G17" s="7">
        <v>8.2100000000000009</v>
      </c>
      <c r="H17" s="9">
        <v>0.38400000000000001</v>
      </c>
      <c r="I17" s="13">
        <f t="shared" si="0"/>
        <v>0.31526400000000004</v>
      </c>
      <c r="J17" s="14"/>
      <c r="K17" s="14">
        <v>16.2</v>
      </c>
      <c r="L17" s="7">
        <v>2930</v>
      </c>
      <c r="M17" s="100">
        <f t="shared" si="1"/>
        <v>164.58586016407151</v>
      </c>
    </row>
    <row r="18" spans="1:13" s="5" customFormat="1" ht="15">
      <c r="A18" s="7">
        <v>14</v>
      </c>
      <c r="B18" t="s">
        <v>77</v>
      </c>
      <c r="C18" s="3" t="s">
        <v>90</v>
      </c>
      <c r="D18" s="3" t="s">
        <v>88</v>
      </c>
      <c r="E18" s="3" t="s">
        <v>91</v>
      </c>
      <c r="F18" s="2"/>
      <c r="G18" s="7">
        <v>8.2100000000000009</v>
      </c>
      <c r="H18" s="9">
        <v>0.38400000000000001</v>
      </c>
      <c r="I18" s="13">
        <f t="shared" si="0"/>
        <v>0.31526400000000004</v>
      </c>
      <c r="J18" s="14"/>
      <c r="K18" s="14">
        <v>16.7</v>
      </c>
      <c r="L18" s="7">
        <v>2945</v>
      </c>
      <c r="M18" s="100">
        <f t="shared" si="1"/>
        <v>164.4414066347625</v>
      </c>
    </row>
    <row r="19" spans="1:13" s="5" customFormat="1" ht="15">
      <c r="A19" s="7">
        <v>15</v>
      </c>
      <c r="B19" t="s">
        <v>79</v>
      </c>
      <c r="C19" t="s">
        <v>116</v>
      </c>
      <c r="D19" t="s">
        <v>114</v>
      </c>
      <c r="E19" t="s">
        <v>117</v>
      </c>
      <c r="F19" t="s">
        <v>115</v>
      </c>
      <c r="G19" s="7">
        <v>8.2100000000000009</v>
      </c>
      <c r="H19" s="9">
        <v>0.38400000000000001</v>
      </c>
      <c r="I19" s="13">
        <f t="shared" si="0"/>
        <v>0.31526400000000004</v>
      </c>
      <c r="J19" s="14"/>
      <c r="K19" s="14">
        <v>16.8</v>
      </c>
      <c r="L19" s="7">
        <v>2870</v>
      </c>
      <c r="M19" s="100">
        <f t="shared" si="1"/>
        <v>160.06121365439267</v>
      </c>
    </row>
    <row r="20" spans="1:13" s="5" customFormat="1" ht="15">
      <c r="A20" s="7">
        <v>16</v>
      </c>
      <c r="B20" t="s">
        <v>74</v>
      </c>
      <c r="C20" t="s">
        <v>92</v>
      </c>
      <c r="D20" s="29" t="s">
        <v>145</v>
      </c>
      <c r="E20" t="s">
        <v>140</v>
      </c>
      <c r="F20" s="29" t="s">
        <v>146</v>
      </c>
      <c r="G20" s="7">
        <v>8.2100000000000009</v>
      </c>
      <c r="H20" s="9">
        <v>0.38400000000000001</v>
      </c>
      <c r="I20" s="13">
        <f t="shared" si="0"/>
        <v>0.31526400000000004</v>
      </c>
      <c r="J20" s="14"/>
      <c r="K20" s="14">
        <v>17.2</v>
      </c>
      <c r="L20" s="7">
        <v>2695</v>
      </c>
      <c r="M20" s="100">
        <f t="shared" si="1"/>
        <v>149.57878074796932</v>
      </c>
    </row>
    <row r="21" spans="1:13" s="5" customFormat="1" ht="15">
      <c r="A21" s="7">
        <v>17</v>
      </c>
      <c r="B21" t="s">
        <v>80</v>
      </c>
      <c r="C21" t="s">
        <v>102</v>
      </c>
      <c r="D21" t="s">
        <v>100</v>
      </c>
      <c r="E21" t="s">
        <v>97</v>
      </c>
      <c r="F21" t="s">
        <v>98</v>
      </c>
      <c r="G21" s="7">
        <v>8.2100000000000009</v>
      </c>
      <c r="H21" s="9">
        <v>0.38400000000000001</v>
      </c>
      <c r="I21" s="13">
        <f t="shared" si="0"/>
        <v>0.31526400000000004</v>
      </c>
      <c r="J21" s="14"/>
      <c r="K21" s="14">
        <v>17.2</v>
      </c>
      <c r="L21" s="7">
        <v>2970</v>
      </c>
      <c r="M21" s="100">
        <f t="shared" si="1"/>
        <v>164.84192164061926</v>
      </c>
    </row>
    <row r="22" spans="1:13" s="5" customFormat="1">
      <c r="A22" s="7"/>
      <c r="B22" s="18"/>
      <c r="C22" s="18"/>
      <c r="D22" s="18"/>
      <c r="E22" s="16"/>
      <c r="F22" s="19"/>
      <c r="G22" s="7"/>
      <c r="H22" s="12"/>
      <c r="I22" s="13"/>
      <c r="J22" s="14"/>
      <c r="K22" s="14"/>
      <c r="L22" s="7"/>
      <c r="M22" s="15"/>
    </row>
    <row r="23" spans="1:13" s="5" customFormat="1">
      <c r="A23" s="7"/>
      <c r="D23" s="16"/>
      <c r="E23" s="16"/>
      <c r="F23" s="17"/>
      <c r="G23" s="7"/>
      <c r="H23" s="12"/>
      <c r="I23" s="13"/>
      <c r="J23" s="14"/>
      <c r="K23" s="14"/>
      <c r="L23" s="7"/>
      <c r="M23" s="15"/>
    </row>
    <row r="24" spans="1:13" s="5" customFormat="1">
      <c r="A24" s="7"/>
      <c r="B24" s="18" t="s">
        <v>63</v>
      </c>
      <c r="C24" s="18" t="s">
        <v>64</v>
      </c>
      <c r="D24" s="18"/>
      <c r="E24" s="18"/>
      <c r="F24" s="19"/>
      <c r="G24" s="7"/>
      <c r="H24" s="12"/>
      <c r="I24" s="13"/>
      <c r="J24" s="14"/>
      <c r="K24" s="14"/>
      <c r="L24" s="7"/>
      <c r="M24" s="15"/>
    </row>
    <row r="25" spans="1:13" s="5" customFormat="1">
      <c r="A25" s="7"/>
      <c r="B25" s="7"/>
      <c r="C25" s="5" t="s">
        <v>65</v>
      </c>
      <c r="F25" s="7"/>
      <c r="G25" s="7"/>
      <c r="H25" s="12"/>
      <c r="I25" s="13"/>
      <c r="J25" s="14"/>
      <c r="K25" s="14"/>
      <c r="L25" s="7"/>
      <c r="M25" s="15"/>
    </row>
    <row r="26" spans="1:13" s="5" customFormat="1">
      <c r="A26" s="7"/>
      <c r="B26" s="18"/>
      <c r="C26" s="18"/>
      <c r="D26" s="18"/>
      <c r="E26" s="18"/>
      <c r="F26" s="19"/>
      <c r="G26" s="7"/>
      <c r="H26" s="12"/>
      <c r="I26" s="13"/>
      <c r="J26" s="14"/>
      <c r="K26" s="14"/>
      <c r="L26" s="7"/>
      <c r="M26" s="15"/>
    </row>
    <row r="27" spans="1:13" s="5" customFormat="1">
      <c r="A27" s="7"/>
      <c r="B27" s="7"/>
      <c r="F27" s="7"/>
      <c r="G27" s="7"/>
      <c r="H27" s="12"/>
      <c r="I27" s="13"/>
      <c r="J27" s="14"/>
      <c r="K27" s="14"/>
      <c r="L27" s="7"/>
      <c r="M27" s="15"/>
    </row>
    <row r="28" spans="1:13" s="5" customFormat="1">
      <c r="A28" s="7"/>
      <c r="B28" s="18"/>
      <c r="C28" s="18"/>
      <c r="D28" s="16"/>
      <c r="E28" s="16"/>
      <c r="F28" s="17"/>
      <c r="G28" s="7"/>
      <c r="H28" s="12"/>
      <c r="I28" s="13"/>
      <c r="J28" s="14"/>
      <c r="K28" s="14"/>
      <c r="L28" s="7"/>
      <c r="M28" s="15"/>
    </row>
    <row r="29" spans="1:13" s="5" customFormat="1">
      <c r="A29" s="7"/>
      <c r="B29" s="7"/>
      <c r="F29" s="7"/>
      <c r="G29" s="7"/>
      <c r="H29" s="12"/>
      <c r="I29" s="13"/>
      <c r="J29" s="14"/>
      <c r="K29" s="14"/>
      <c r="L29" s="7"/>
      <c r="M29" s="15"/>
    </row>
    <row r="30" spans="1:13" s="5" customFormat="1">
      <c r="A30" s="7"/>
      <c r="B30" s="18"/>
      <c r="C30" s="18"/>
      <c r="D30" s="18"/>
      <c r="E30" s="18"/>
      <c r="F30" s="19"/>
      <c r="G30" s="7"/>
      <c r="H30" s="12"/>
      <c r="I30" s="13"/>
      <c r="J30" s="14"/>
      <c r="K30" s="14"/>
      <c r="L30" s="7"/>
      <c r="M30" s="15"/>
    </row>
    <row r="31" spans="1:13" s="5" customFormat="1">
      <c r="A31" s="7"/>
      <c r="B31" s="7"/>
      <c r="F31" s="7"/>
      <c r="G31" s="7"/>
      <c r="H31" s="12"/>
      <c r="I31" s="13"/>
      <c r="J31" s="14"/>
      <c r="K31" s="14"/>
      <c r="L31" s="7"/>
      <c r="M31" s="15"/>
    </row>
    <row r="32" spans="1:13" s="5" customFormat="1">
      <c r="A32" s="7"/>
      <c r="B32" s="18"/>
      <c r="C32" s="18"/>
      <c r="D32" s="18"/>
      <c r="E32" s="18"/>
      <c r="F32" s="19"/>
      <c r="G32" s="7"/>
      <c r="H32" s="12"/>
      <c r="I32" s="13"/>
      <c r="J32" s="14"/>
      <c r="K32" s="14"/>
      <c r="L32" s="7"/>
      <c r="M32" s="15"/>
    </row>
    <row r="33" spans="1:13" s="5" customFormat="1">
      <c r="A33" s="7"/>
      <c r="B33" s="7"/>
      <c r="F33" s="7"/>
      <c r="G33" s="7"/>
      <c r="H33" s="12"/>
      <c r="I33" s="13"/>
      <c r="J33" s="14"/>
      <c r="K33" s="14"/>
      <c r="L33" s="7"/>
      <c r="M33" s="15"/>
    </row>
    <row r="34" spans="1:13" s="5" customFormat="1">
      <c r="A34" s="7"/>
      <c r="B34" s="18"/>
      <c r="C34" s="18"/>
      <c r="D34" s="18"/>
      <c r="E34" s="18"/>
      <c r="F34" s="17"/>
      <c r="G34" s="7"/>
      <c r="H34" s="12"/>
      <c r="I34" s="13"/>
      <c r="J34" s="14"/>
      <c r="K34" s="14"/>
      <c r="L34" s="7"/>
      <c r="M34" s="15"/>
    </row>
    <row r="35" spans="1:13" s="5" customFormat="1">
      <c r="A35" s="7"/>
      <c r="B35" s="7"/>
      <c r="F35" s="7"/>
      <c r="G35" s="7"/>
      <c r="H35" s="12"/>
      <c r="I35" s="13"/>
      <c r="J35" s="14"/>
      <c r="K35" s="14"/>
      <c r="L35" s="7"/>
      <c r="M35" s="15"/>
    </row>
    <row r="36" spans="1:13" s="5" customFormat="1">
      <c r="A36" s="7"/>
      <c r="B36" s="19"/>
      <c r="C36" s="19"/>
      <c r="F36" s="7"/>
      <c r="G36" s="7"/>
      <c r="H36" s="12"/>
      <c r="I36" s="13"/>
      <c r="J36" s="14"/>
      <c r="K36" s="14"/>
      <c r="L36" s="7"/>
      <c r="M36" s="15"/>
    </row>
    <row r="37" spans="1:13" s="5" customFormat="1">
      <c r="A37" s="7"/>
      <c r="B37" s="7"/>
      <c r="F37" s="7"/>
      <c r="G37" s="7"/>
      <c r="H37" s="12"/>
      <c r="I37" s="13"/>
      <c r="J37" s="14"/>
      <c r="K37" s="14"/>
      <c r="L37" s="7"/>
      <c r="M37" s="15"/>
    </row>
    <row r="38" spans="1:13" s="5" customFormat="1">
      <c r="A38" s="7"/>
      <c r="B38" s="18"/>
      <c r="F38" s="7"/>
      <c r="G38" s="7"/>
      <c r="H38" s="12"/>
      <c r="I38" s="13"/>
      <c r="J38" s="14"/>
      <c r="K38" s="14"/>
      <c r="L38" s="7"/>
      <c r="M38" s="15"/>
    </row>
    <row r="39" spans="1:13" s="5" customFormat="1">
      <c r="A39" s="7"/>
      <c r="B39" s="7"/>
      <c r="F39" s="7"/>
      <c r="G39" s="7"/>
      <c r="H39" s="12"/>
      <c r="I39" s="13"/>
      <c r="J39" s="14"/>
      <c r="K39" s="14"/>
      <c r="L39" s="7"/>
      <c r="M39" s="15"/>
    </row>
    <row r="40" spans="1:13" s="5" customFormat="1">
      <c r="A40" s="7"/>
      <c r="B40" s="18"/>
      <c r="C40" s="18"/>
      <c r="D40" s="18"/>
      <c r="E40" s="18"/>
      <c r="F40" s="19"/>
      <c r="G40" s="7"/>
      <c r="H40" s="12"/>
      <c r="I40" s="13"/>
      <c r="J40" s="14"/>
      <c r="K40" s="14"/>
      <c r="L40" s="7"/>
      <c r="M40" s="15"/>
    </row>
    <row r="41" spans="1:13" s="5" customFormat="1">
      <c r="A41" s="7"/>
      <c r="B41" s="7"/>
      <c r="F41" s="7"/>
      <c r="G41" s="16"/>
      <c r="H41" s="12"/>
      <c r="I41" s="13"/>
      <c r="J41" s="14"/>
      <c r="K41" s="14"/>
      <c r="L41" s="7"/>
      <c r="M41" s="15"/>
    </row>
    <row r="42" spans="1:13" s="5" customFormat="1">
      <c r="A42" s="17"/>
      <c r="H42" s="17"/>
      <c r="I42" s="20"/>
      <c r="J42" s="14"/>
      <c r="K42" s="14"/>
      <c r="L42" s="17"/>
      <c r="M42" s="15"/>
    </row>
    <row r="43" spans="1:13" s="5" customFormat="1">
      <c r="A43" s="16"/>
      <c r="B43" s="7"/>
      <c r="C43" s="16"/>
      <c r="E43" s="16"/>
      <c r="F43" s="16"/>
      <c r="G43" s="16"/>
      <c r="K43" s="21"/>
      <c r="L43" s="22"/>
      <c r="M43" s="14"/>
    </row>
    <row r="44" spans="1:13" s="5" customFormat="1">
      <c r="A44" s="16"/>
      <c r="D44" s="16"/>
      <c r="G44" s="16"/>
      <c r="H44" s="17"/>
      <c r="I44" s="17"/>
      <c r="J44" s="17"/>
      <c r="L44" s="23"/>
      <c r="M44" s="16"/>
    </row>
    <row r="45" spans="1:13" s="5" customFormat="1">
      <c r="A45" s="16"/>
      <c r="B45" s="16"/>
      <c r="C45" s="24"/>
      <c r="E45" s="16"/>
      <c r="F45" s="16"/>
      <c r="G45" s="16"/>
      <c r="H45" s="17"/>
      <c r="I45" s="17"/>
      <c r="J45" s="17"/>
      <c r="K45" s="16"/>
      <c r="L45" s="25"/>
      <c r="M45" s="16"/>
    </row>
    <row r="48" spans="1:13">
      <c r="G48" s="26"/>
    </row>
    <row r="49" spans="1:8">
      <c r="F49" s="26"/>
      <c r="G49" s="27"/>
    </row>
    <row r="50" spans="1:8">
      <c r="G50" s="19"/>
    </row>
    <row r="51" spans="1:8" s="19" customFormat="1">
      <c r="A51" s="16"/>
      <c r="G51" s="17"/>
    </row>
    <row r="52" spans="1:8">
      <c r="F52" s="17"/>
      <c r="G52" s="19"/>
    </row>
    <row r="53" spans="1:8">
      <c r="G53" s="19"/>
      <c r="H53" s="19"/>
    </row>
    <row r="54" spans="1:8">
      <c r="G54" s="19"/>
      <c r="H54" s="19"/>
    </row>
    <row r="55" spans="1:8">
      <c r="G55" s="19"/>
      <c r="H55" s="19"/>
    </row>
    <row r="56" spans="1:8">
      <c r="G56" s="19"/>
      <c r="H56" s="19"/>
    </row>
    <row r="57" spans="1:8">
      <c r="F57" s="19"/>
      <c r="G57" s="19"/>
      <c r="H57" s="19"/>
    </row>
    <row r="58" spans="1:8">
      <c r="D58" s="18"/>
      <c r="E58" s="18"/>
      <c r="F58" s="19"/>
      <c r="G58" s="19"/>
      <c r="H58" s="19"/>
    </row>
    <row r="59" spans="1:8">
      <c r="G59" s="19"/>
      <c r="H59" s="19"/>
    </row>
    <row r="60" spans="1:8">
      <c r="G60" s="19"/>
      <c r="H60" s="19"/>
    </row>
    <row r="61" spans="1:8">
      <c r="G61" s="19"/>
      <c r="H61" s="19"/>
    </row>
    <row r="62" spans="1:8">
      <c r="G62" s="19"/>
      <c r="H62" s="19"/>
    </row>
    <row r="63" spans="1:8">
      <c r="G63" s="19"/>
      <c r="H63" s="19"/>
    </row>
    <row r="64" spans="1:8">
      <c r="G64" s="19"/>
      <c r="H64" s="19"/>
    </row>
    <row r="65" spans="2:8">
      <c r="F65" s="19"/>
      <c r="G65" s="19"/>
      <c r="H65" s="19"/>
    </row>
    <row r="66" spans="2:8">
      <c r="D66" s="18"/>
      <c r="E66" s="18"/>
      <c r="F66" s="19"/>
      <c r="G66" s="19"/>
      <c r="H66" s="19"/>
    </row>
    <row r="67" spans="2:8">
      <c r="D67" s="19"/>
      <c r="E67" s="19"/>
      <c r="F67" s="19"/>
      <c r="G67" s="28"/>
      <c r="H67" s="19"/>
    </row>
    <row r="68" spans="2:8">
      <c r="B68" s="19"/>
      <c r="C68" s="19"/>
      <c r="D68" s="19"/>
      <c r="E68" s="18"/>
      <c r="F68" s="28"/>
      <c r="G68" s="19"/>
      <c r="H68" s="19"/>
    </row>
    <row r="69" spans="2:8">
      <c r="B69" s="19"/>
      <c r="C69" s="19"/>
      <c r="D69" s="19"/>
      <c r="E69" s="19"/>
      <c r="F69" s="19"/>
      <c r="G69" s="19"/>
      <c r="H69" s="19"/>
    </row>
    <row r="70" spans="2:8">
      <c r="B70" s="19"/>
      <c r="C70" s="19"/>
      <c r="D70" s="19"/>
      <c r="E70" s="19"/>
      <c r="F70" s="19"/>
      <c r="G70" s="19"/>
      <c r="H70" s="19"/>
    </row>
    <row r="71" spans="2:8">
      <c r="B71" s="19"/>
      <c r="C71" s="19"/>
      <c r="D71" s="19"/>
      <c r="E71" s="19"/>
      <c r="F71" s="19"/>
      <c r="H71" s="19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Planting sequence</vt:lpstr>
      <vt:lpstr>Yield Sorted</vt:lpstr>
      <vt:lpstr>Data Summary</vt:lpstr>
      <vt:lpstr>Edgecombe</vt:lpstr>
      <vt:lpstr>Johnston 1</vt:lpstr>
      <vt:lpstr>Johnston 2</vt:lpstr>
      <vt:lpstr>Sampson</vt:lpstr>
      <vt:lpstr>Wilson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Harrell</dc:creator>
  <cp:lastModifiedBy>Kathryn</cp:lastModifiedBy>
  <cp:lastPrinted>2012-02-20T16:59:58Z</cp:lastPrinted>
  <dcterms:created xsi:type="dcterms:W3CDTF">2011-03-07T20:20:39Z</dcterms:created>
  <dcterms:modified xsi:type="dcterms:W3CDTF">2013-06-29T14:26:45Z</dcterms:modified>
</cp:coreProperties>
</file>